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pierredufour/Dropbox/00 ARCHI/06 ACMH/02 PROJETS/01 BAS-RHIN/01 STRUTHOF/Z_1806_DP_CUISINE/15 PRO/C-DOCUMENTS RENDUS/ind.C/B_PIECES ECRITES/B.5 DPGF/"/>
    </mc:Choice>
  </mc:AlternateContent>
  <xr:revisionPtr revIDLastSave="0" documentId="13_ncr:1_{42D46DAD-5A69-B84C-A28E-D1EA404D03D0}" xr6:coauthVersionLast="47" xr6:coauthVersionMax="47" xr10:uidLastSave="{00000000-0000-0000-0000-000000000000}"/>
  <bookViews>
    <workbookView xWindow="11520" yWindow="500" windowWidth="17280" windowHeight="16380" activeTab="1" xr2:uid="{E2F4D7E6-2EF6-4774-BD60-D322358EA4AA}"/>
  </bookViews>
  <sheets>
    <sheet name="PdG" sheetId="4" r:id="rId1"/>
    <sheet name="Maç TF" sheetId="1" r:id="rId2"/>
    <sheet name="Maç TO1" sheetId="2" r:id="rId3"/>
    <sheet name="Maç TO2" sheetId="3" r:id="rId4"/>
  </sheets>
  <definedNames>
    <definedName name="_xlnm.Print_Titles" localSheetId="1">'Maç TF'!$1:$1</definedName>
    <definedName name="_xlnm.Print_Titles" localSheetId="2">'Maç TO1'!$1:$1</definedName>
    <definedName name="_xlnm.Print_Titles" localSheetId="3">'Maç TO2'!$1:$1</definedName>
    <definedName name="_xlnm.Print_Area" localSheetId="1">'Maç TF'!$A$1:$S$211</definedName>
    <definedName name="_xlnm.Print_Area" localSheetId="2">'Maç TO1'!$A$1:$S$32</definedName>
    <definedName name="_xlnm.Print_Area" localSheetId="3">'Maç TO2'!$A$1:$S$14</definedName>
    <definedName name="_xlnm.Print_Area" localSheetId="0">PdG!$A$1:$N$44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4" l="1"/>
  <c r="I43" i="4"/>
  <c r="I42" i="4"/>
  <c r="R208" i="1"/>
  <c r="R29" i="2"/>
  <c r="Q34" i="1"/>
  <c r="J42" i="4"/>
  <c r="J43" i="4" s="1"/>
  <c r="L42" i="4"/>
  <c r="L43" i="4"/>
  <c r="J44" i="4"/>
  <c r="L44" i="4"/>
  <c r="N164" i="1" l="1"/>
  <c r="A4" i="3"/>
  <c r="S4" i="3"/>
  <c r="A5" i="3"/>
  <c r="S5" i="3"/>
  <c r="A6" i="3"/>
  <c r="S6" i="3"/>
  <c r="S7" i="3"/>
  <c r="S8" i="3"/>
  <c r="A9" i="3"/>
  <c r="A4" i="2"/>
  <c r="S4" i="2"/>
  <c r="A5" i="2"/>
  <c r="S5" i="2"/>
  <c r="I39" i="4" s="1"/>
  <c r="A6" i="2"/>
  <c r="S6" i="2"/>
  <c r="A7" i="2"/>
  <c r="S7" i="2"/>
  <c r="A8" i="2"/>
  <c r="A9" i="2"/>
  <c r="A10" i="2"/>
  <c r="A11" i="2"/>
  <c r="S12" i="2"/>
  <c r="A13" i="2"/>
  <c r="S14" i="2"/>
  <c r="A15" i="2"/>
  <c r="S16" i="2"/>
  <c r="S17" i="2"/>
  <c r="S18" i="2"/>
  <c r="S19" i="2"/>
  <c r="S20" i="2"/>
  <c r="S21" i="2"/>
  <c r="S22" i="2"/>
  <c r="S23" i="2"/>
  <c r="A24" i="2"/>
  <c r="S24" i="2"/>
  <c r="S25" i="2"/>
  <c r="S26" i="2"/>
  <c r="A27" i="2"/>
  <c r="A7" i="1"/>
  <c r="S7" i="1"/>
  <c r="A8" i="1"/>
  <c r="S8" i="1"/>
  <c r="A9" i="1"/>
  <c r="S9" i="1"/>
  <c r="S10" i="1"/>
  <c r="S11" i="1"/>
  <c r="A12" i="1"/>
  <c r="S12" i="1"/>
  <c r="A13" i="1"/>
  <c r="S13" i="1"/>
  <c r="S14" i="1"/>
  <c r="S15" i="1"/>
  <c r="A16" i="1"/>
  <c r="S16" i="1"/>
  <c r="A17" i="1"/>
  <c r="S17" i="1"/>
  <c r="S18" i="1"/>
  <c r="A19" i="1"/>
  <c r="S19" i="1"/>
  <c r="A20" i="1"/>
  <c r="S20" i="1"/>
  <c r="S21" i="1"/>
  <c r="A22" i="1"/>
  <c r="S22" i="1"/>
  <c r="A23" i="1"/>
  <c r="S23" i="1"/>
  <c r="S24" i="1"/>
  <c r="S25" i="1"/>
  <c r="A26" i="1"/>
  <c r="S26" i="1"/>
  <c r="A27" i="1"/>
  <c r="S27" i="1"/>
  <c r="A28" i="1"/>
  <c r="A29" i="1"/>
  <c r="S29" i="1"/>
  <c r="S30" i="1"/>
  <c r="A31" i="1"/>
  <c r="S31" i="1"/>
  <c r="A32" i="1"/>
  <c r="S32" i="1"/>
  <c r="S33" i="1"/>
  <c r="S34" i="1"/>
  <c r="A35" i="1"/>
  <c r="S35" i="1"/>
  <c r="A36" i="1"/>
  <c r="S36" i="1"/>
  <c r="A37" i="1"/>
  <c r="S38" i="1"/>
  <c r="A39" i="1"/>
  <c r="S39" i="1"/>
  <c r="Q40" i="1"/>
  <c r="S40" i="1"/>
  <c r="Q41" i="1"/>
  <c r="S41" i="1"/>
  <c r="S42" i="1"/>
  <c r="Q43" i="1"/>
  <c r="S43" i="1" s="1"/>
  <c r="A44" i="1"/>
  <c r="S44" i="1"/>
  <c r="A45" i="1"/>
  <c r="S45" i="1"/>
  <c r="S46" i="1"/>
  <c r="S47" i="1"/>
  <c r="A48" i="1"/>
  <c r="S48" i="1"/>
  <c r="A49" i="1"/>
  <c r="S49" i="1"/>
  <c r="S50" i="1"/>
  <c r="S51" i="1"/>
  <c r="A52" i="1"/>
  <c r="S52" i="1"/>
  <c r="A53" i="1"/>
  <c r="S53" i="1"/>
  <c r="S54" i="1"/>
  <c r="S55" i="1"/>
  <c r="S56" i="1"/>
  <c r="A57" i="1"/>
  <c r="S57" i="1"/>
  <c r="A58" i="1"/>
  <c r="S58" i="1"/>
  <c r="Q59" i="1"/>
  <c r="S59" i="1"/>
  <c r="A60" i="1"/>
  <c r="S61" i="1"/>
  <c r="A62" i="1"/>
  <c r="A63" i="1"/>
  <c r="A64" i="1"/>
  <c r="A65" i="1"/>
  <c r="S65" i="1"/>
  <c r="Q66" i="1"/>
  <c r="S66" i="1"/>
  <c r="S67" i="1"/>
  <c r="A68" i="1"/>
  <c r="S68" i="1"/>
  <c r="S69" i="1"/>
  <c r="S70" i="1"/>
  <c r="Q71" i="1"/>
  <c r="S71" i="1" s="1"/>
  <c r="A72" i="1"/>
  <c r="S72" i="1"/>
  <c r="S73" i="1"/>
  <c r="S74" i="1"/>
  <c r="Q75" i="1"/>
  <c r="S75" i="1"/>
  <c r="Q76" i="1"/>
  <c r="S76" i="1" s="1"/>
  <c r="S77" i="1"/>
  <c r="S78" i="1"/>
  <c r="S79" i="1"/>
  <c r="A80" i="1"/>
  <c r="S80" i="1"/>
  <c r="A81" i="1"/>
  <c r="S81" i="1"/>
  <c r="A82" i="1"/>
  <c r="S82" i="1"/>
  <c r="S83" i="1"/>
  <c r="S84" i="1"/>
  <c r="A85" i="1"/>
  <c r="S85" i="1"/>
  <c r="A86" i="1"/>
  <c r="S86" i="1"/>
  <c r="A87" i="1"/>
  <c r="S87" i="1"/>
  <c r="A88" i="1"/>
  <c r="S88" i="1"/>
  <c r="S89" i="1"/>
  <c r="A90" i="1"/>
  <c r="A91" i="1"/>
  <c r="S91" i="1"/>
  <c r="A92" i="1"/>
  <c r="S93" i="1"/>
  <c r="A97" i="1"/>
  <c r="N97" i="1"/>
  <c r="S97" i="1"/>
  <c r="A98" i="1"/>
  <c r="N98" i="1"/>
  <c r="S98" i="1"/>
  <c r="A99" i="1"/>
  <c r="N99" i="1"/>
  <c r="S99" i="1"/>
  <c r="A100" i="1"/>
  <c r="N100" i="1"/>
  <c r="S100" i="1"/>
  <c r="A101" i="1"/>
  <c r="N101" i="1"/>
  <c r="S101" i="1"/>
  <c r="A102" i="1"/>
  <c r="S102" i="1"/>
  <c r="S103" i="1"/>
  <c r="A104" i="1"/>
  <c r="S104" i="1"/>
  <c r="S105" i="1"/>
  <c r="A106" i="1"/>
  <c r="S106" i="1"/>
  <c r="A107" i="1"/>
  <c r="S107" i="1"/>
  <c r="S108" i="1"/>
  <c r="A109" i="1"/>
  <c r="S109" i="1"/>
  <c r="A110" i="1"/>
  <c r="S110" i="1"/>
  <c r="A111" i="1"/>
  <c r="N111" i="1"/>
  <c r="S111" i="1"/>
  <c r="A112" i="1"/>
  <c r="S112" i="1"/>
  <c r="A113" i="1"/>
  <c r="S113" i="1"/>
  <c r="A114" i="1"/>
  <c r="S114" i="1"/>
  <c r="A115" i="1"/>
  <c r="S115" i="1"/>
  <c r="A116" i="1"/>
  <c r="S117" i="1"/>
  <c r="S118" i="1"/>
  <c r="A119" i="1"/>
  <c r="S119" i="1"/>
  <c r="A120" i="1"/>
  <c r="S120" i="1"/>
  <c r="S121" i="1"/>
  <c r="A122" i="1"/>
  <c r="S122" i="1"/>
  <c r="A123" i="1"/>
  <c r="S123" i="1"/>
  <c r="S124" i="1"/>
  <c r="A125" i="1"/>
  <c r="S125" i="1"/>
  <c r="S126" i="1"/>
  <c r="S127" i="1"/>
  <c r="S128" i="1"/>
  <c r="A129" i="1"/>
  <c r="S129" i="1"/>
  <c r="S130" i="1"/>
  <c r="S131" i="1"/>
  <c r="A132" i="1"/>
  <c r="A133" i="1"/>
  <c r="S133" i="1"/>
  <c r="S134" i="1"/>
  <c r="A139" i="1"/>
  <c r="S139" i="1"/>
  <c r="A140" i="1"/>
  <c r="S140" i="1"/>
  <c r="A141" i="1"/>
  <c r="A142" i="1"/>
  <c r="S142" i="1"/>
  <c r="Q143" i="1"/>
  <c r="S143" i="1" s="1"/>
  <c r="Q144" i="1"/>
  <c r="S144" i="1"/>
  <c r="S145" i="1"/>
  <c r="A146" i="1"/>
  <c r="S146" i="1"/>
  <c r="A147" i="1"/>
  <c r="S147" i="1"/>
  <c r="A148" i="1"/>
  <c r="S148" i="1"/>
  <c r="A149" i="1"/>
  <c r="S149" i="1"/>
  <c r="S150" i="1"/>
  <c r="A151" i="1"/>
  <c r="A152" i="1"/>
  <c r="S152" i="1"/>
  <c r="S153" i="1"/>
  <c r="S154" i="1"/>
  <c r="Q155" i="1"/>
  <c r="S155" i="1" s="1"/>
  <c r="A158" i="1"/>
  <c r="S158" i="1"/>
  <c r="A159" i="1"/>
  <c r="S159" i="1"/>
  <c r="A160" i="1"/>
  <c r="S160" i="1"/>
  <c r="A161" i="1"/>
  <c r="S161" i="1"/>
  <c r="A162" i="1"/>
  <c r="S162" i="1"/>
  <c r="A164" i="1"/>
  <c r="S164" i="1"/>
  <c r="A165" i="1"/>
  <c r="A166" i="1"/>
  <c r="S166" i="1"/>
  <c r="S167" i="1"/>
  <c r="A169" i="1"/>
  <c r="S169" i="1"/>
  <c r="A170" i="1"/>
  <c r="L170" i="1"/>
  <c r="N170" i="1"/>
  <c r="A171" i="1"/>
  <c r="N171" i="1"/>
  <c r="A172" i="1"/>
  <c r="S172" i="1"/>
  <c r="A173" i="1"/>
  <c r="J173" i="1"/>
  <c r="L173" i="1"/>
  <c r="A174" i="1"/>
  <c r="L174" i="1"/>
  <c r="N174" i="1"/>
  <c r="S174" i="1"/>
  <c r="A175" i="1"/>
  <c r="N175" i="1"/>
  <c r="A176" i="1"/>
  <c r="N176" i="1"/>
  <c r="A177" i="1"/>
  <c r="S177" i="1"/>
  <c r="S178" i="1"/>
  <c r="A179" i="1"/>
  <c r="N179" i="1"/>
  <c r="S179" i="1"/>
  <c r="A180" i="1"/>
  <c r="N180" i="1"/>
  <c r="A181" i="1"/>
  <c r="N181" i="1"/>
  <c r="A182" i="1"/>
  <c r="N182" i="1"/>
  <c r="A183" i="1"/>
  <c r="N183" i="1"/>
  <c r="A184" i="1"/>
  <c r="N184" i="1"/>
  <c r="A185" i="1"/>
  <c r="N185" i="1"/>
  <c r="S185" i="1"/>
  <c r="A186" i="1"/>
  <c r="S186" i="1"/>
  <c r="Q187" i="1"/>
  <c r="S187" i="1" s="1"/>
  <c r="A188" i="1"/>
  <c r="S188" i="1"/>
  <c r="A189" i="1"/>
  <c r="S189" i="1"/>
  <c r="S190" i="1"/>
  <c r="A191" i="1"/>
  <c r="N191" i="1"/>
  <c r="S191" i="1"/>
  <c r="A192" i="1"/>
  <c r="N192" i="1"/>
  <c r="S192" i="1"/>
  <c r="A193" i="1"/>
  <c r="S193" i="1"/>
  <c r="A194" i="1"/>
  <c r="S194" i="1"/>
  <c r="A195" i="1"/>
  <c r="S195" i="1"/>
  <c r="S196" i="1"/>
  <c r="S197" i="1"/>
  <c r="A198" i="1"/>
  <c r="S198" i="1"/>
  <c r="A199" i="1"/>
  <c r="S199" i="1"/>
  <c r="A200" i="1"/>
  <c r="S200" i="1"/>
  <c r="S201" i="1"/>
  <c r="S202" i="1"/>
  <c r="S203" i="1"/>
  <c r="A206" i="1"/>
  <c r="R11" i="3" l="1"/>
  <c r="I40" i="4" s="1"/>
  <c r="N193" i="1"/>
  <c r="N102" i="1"/>
  <c r="Q94" i="1" s="1"/>
  <c r="Q96" i="1" s="1"/>
  <c r="S96" i="1" s="1"/>
  <c r="R13" i="3"/>
  <c r="A7" i="3"/>
  <c r="A8" i="3" s="1"/>
  <c r="N186" i="1"/>
  <c r="N173" i="1"/>
  <c r="R12" i="3"/>
  <c r="R31" i="2"/>
  <c r="R30" i="2"/>
  <c r="N177" i="1"/>
  <c r="Q168" i="1" s="1"/>
  <c r="S168" i="1" s="1"/>
  <c r="S94" i="1"/>
  <c r="Q95" i="1"/>
  <c r="S95" i="1" s="1"/>
  <c r="A12" i="2"/>
  <c r="A14" i="2" s="1"/>
  <c r="Q156" i="1"/>
  <c r="S156" i="1" s="1"/>
  <c r="Q157" i="1"/>
  <c r="S157" i="1" s="1"/>
  <c r="A10" i="1"/>
  <c r="S136" i="1" l="1"/>
  <c r="S205" i="1"/>
  <c r="A16" i="2"/>
  <c r="A17" i="2" s="1"/>
  <c r="A11" i="1"/>
  <c r="I38" i="4" l="1"/>
  <c r="A18" i="2"/>
  <c r="A19" i="2" s="1"/>
  <c r="A14" i="1"/>
  <c r="R210" i="1" l="1"/>
  <c r="R209" i="1"/>
  <c r="A20" i="2"/>
  <c r="A15" i="1"/>
  <c r="A21" i="2"/>
  <c r="A22" i="2" l="1"/>
  <c r="A23" i="2" s="1"/>
  <c r="A25" i="2" s="1"/>
  <c r="A26" i="2" s="1"/>
  <c r="A18" i="1"/>
  <c r="A21" i="1" l="1"/>
  <c r="A24" i="1" s="1"/>
  <c r="A25" i="1" l="1"/>
  <c r="A30" i="1" s="1"/>
  <c r="A33" i="1" l="1"/>
  <c r="A34" i="1" s="1"/>
  <c r="A38" i="1" s="1"/>
  <c r="A40" i="1" s="1"/>
  <c r="A41" i="1" l="1"/>
  <c r="A42" i="1" s="1"/>
  <c r="A43" i="1" s="1"/>
  <c r="A46" i="1" s="1"/>
  <c r="A47" i="1" s="1"/>
  <c r="A50" i="1" s="1"/>
  <c r="A51" i="1" s="1"/>
  <c r="A54" i="1" s="1"/>
  <c r="A55" i="1" s="1"/>
  <c r="A56" i="1" s="1"/>
  <c r="A59" i="1" s="1"/>
  <c r="A61" i="1" s="1"/>
  <c r="A66" i="1" s="1"/>
  <c r="A67" i="1" s="1"/>
  <c r="A69" i="1" s="1"/>
  <c r="A70" i="1" s="1"/>
  <c r="A71" i="1" s="1"/>
  <c r="A73" i="1" s="1"/>
  <c r="A74" i="1" s="1"/>
  <c r="A75" i="1" s="1"/>
  <c r="A76" i="1" s="1"/>
  <c r="A77" i="1" s="1"/>
  <c r="A78" i="1" s="1"/>
  <c r="A79" i="1" s="1"/>
  <c r="A83" i="1" s="1"/>
  <c r="A84" i="1" s="1"/>
  <c r="A89" i="1" s="1"/>
  <c r="A93" i="1" s="1"/>
  <c r="A94" i="1" s="1"/>
  <c r="A95" i="1" s="1"/>
  <c r="A96" i="1" s="1"/>
  <c r="A103" i="1" s="1"/>
  <c r="A105" i="1" s="1"/>
  <c r="A108" i="1" s="1"/>
  <c r="A117" i="1" s="1"/>
  <c r="A118" i="1" s="1"/>
  <c r="A121" i="1" s="1"/>
  <c r="A124" i="1" s="1"/>
  <c r="A126" i="1" s="1"/>
  <c r="A127" i="1" s="1"/>
  <c r="A128" i="1" s="1"/>
  <c r="A130" i="1" s="1"/>
  <c r="A131" i="1" s="1"/>
  <c r="A134" i="1" s="1"/>
  <c r="A143" i="1" s="1"/>
  <c r="A144" i="1" s="1"/>
  <c r="A145" i="1" s="1"/>
  <c r="A150" i="1" s="1"/>
  <c r="A153" i="1" s="1"/>
  <c r="A154" i="1" s="1"/>
  <c r="A155" i="1" s="1"/>
  <c r="A156" i="1" s="1"/>
  <c r="A157" i="1" s="1"/>
  <c r="A167" i="1" s="1"/>
  <c r="A168" i="1" s="1"/>
  <c r="A178" i="1" s="1"/>
  <c r="A187" i="1" s="1"/>
  <c r="A190" i="1" s="1"/>
  <c r="A196" i="1" s="1"/>
  <c r="A197" i="1" s="1"/>
  <c r="A201" i="1" s="1"/>
  <c r="A202" i="1" s="1"/>
  <c r="A203" i="1" s="1"/>
</calcChain>
</file>

<file path=xl/sharedStrings.xml><?xml version="1.0" encoding="utf-8"?>
<sst xmlns="http://schemas.openxmlformats.org/spreadsheetml/2006/main" count="443" uniqueCount="255">
  <si>
    <t>Total T.T.C. :</t>
  </si>
  <si>
    <t>T.V.A. 20% :</t>
  </si>
  <si>
    <t>Total H.T. :</t>
  </si>
  <si>
    <t>Sous-total phase 2</t>
  </si>
  <si>
    <t>forfait</t>
  </si>
  <si>
    <t>pièce 06 : Bac à 2 vasques dimension 2,70 x 0,80 x 0,90 m</t>
  </si>
  <si>
    <t>pièce 05 : Bac à 3 vasques dimension 4,75 x 1,30 x 0,90 m</t>
  </si>
  <si>
    <t>pièce 04 : Bac à 1 vasque dimension 1,80 x 1,10 x 0,90 m</t>
  </si>
  <si>
    <t>Réparation par ragréages</t>
  </si>
  <si>
    <t>RESTAURATION D'OUVRAGE EN BETON</t>
  </si>
  <si>
    <t>3.3.6</t>
  </si>
  <si>
    <t>m²</t>
  </si>
  <si>
    <t>plafonds</t>
  </si>
  <si>
    <t>parois verticales</t>
  </si>
  <si>
    <t>MISE EN PEINTURE DES PAROIS VERTICALES ENDUITES ET PLAFONDS DES CHAMBRES FROIDES</t>
  </si>
  <si>
    <t>3.3.5</t>
  </si>
  <si>
    <t>=</t>
  </si>
  <si>
    <t>x</t>
  </si>
  <si>
    <t>10 Chambre froide</t>
  </si>
  <si>
    <t>09 Chambre froide</t>
  </si>
  <si>
    <t>reprise en recherche des enduits : réparation des lacunes, consolidation par injection de micro-coulis et réfection complète en recherche pour les parties les plus instables. Intervention à prévoir sur les parties inférieures et supérieures</t>
  </si>
  <si>
    <t>REFECTION DES PLAFONDS DE LA CHAMBRE FROIDE</t>
  </si>
  <si>
    <t>remplacement et complément à neuf de faïence, comprenant fourniture et pose, provision de 40%</t>
  </si>
  <si>
    <t>déduction portes</t>
  </si>
  <si>
    <t>nettoyage et rejointoiement de la faïence conservée</t>
  </si>
  <si>
    <t>ext.</t>
  </si>
  <si>
    <t>int.</t>
  </si>
  <si>
    <t>restauration/consolidation en recherche des enduits : réparation des lacunes, consolidation par injection de micro-coulis et réfection complète en recherche pour les parties les plus instables</t>
  </si>
  <si>
    <t>remaillage en recherche de la maçonnerie</t>
  </si>
  <si>
    <t>RESTAURATION DES PAROIS VERTICALES DES CHAMBRES FROIDES</t>
  </si>
  <si>
    <t>11 couloir est</t>
  </si>
  <si>
    <t>04 cuisines</t>
  </si>
  <si>
    <t>10 chambre froides</t>
  </si>
  <si>
    <t>09 chambre froides</t>
  </si>
  <si>
    <t>03 Toilettes</t>
  </si>
  <si>
    <t>02 Couloir ouest</t>
  </si>
  <si>
    <t>repose/pose compris forme de pose</t>
  </si>
  <si>
    <t>fourniture à neuf</t>
  </si>
  <si>
    <t>dépose</t>
  </si>
  <si>
    <t>nettoyage et rejointoiement</t>
  </si>
  <si>
    <t>état sanitaire et définition des interventions avec calepin</t>
  </si>
  <si>
    <t>SOLS EN CARREAUX DE GRES CERAMES</t>
  </si>
  <si>
    <t>3.3.3</t>
  </si>
  <si>
    <t>environ 75,00m²</t>
  </si>
  <si>
    <t>Restauration - consolidation des enduits</t>
  </si>
  <si>
    <t>CONDUITS DE CHEMINEES</t>
  </si>
  <si>
    <t>3.3.1</t>
  </si>
  <si>
    <t>TRAVAUX INTERIEURS</t>
  </si>
  <si>
    <t>m2</t>
  </si>
  <si>
    <t xml:space="preserve">Remise en état des parties plantées dégradés par les travaux </t>
  </si>
  <si>
    <t xml:space="preserve">Fourniture, taille et pose du dallage déposé en démolition </t>
  </si>
  <si>
    <t xml:space="preserve">Repose du dallage déposé en conservation </t>
  </si>
  <si>
    <t>REMISE EN ETAT DES SOLS</t>
  </si>
  <si>
    <t>3.2.10</t>
  </si>
  <si>
    <t>TRAVAUX EXTERIEURS</t>
  </si>
  <si>
    <t>PHASE 2</t>
  </si>
  <si>
    <t>Sous-total phase 1</t>
  </si>
  <si>
    <t>UMO</t>
  </si>
  <si>
    <t>Saignées, percements, interventions diverses pour accompagnement des autres corps d'état</t>
  </si>
  <si>
    <t>DIVERS A LA DEMANDE DU MAITRE D'ŒUVRE</t>
  </si>
  <si>
    <t>3.4.2</t>
  </si>
  <si>
    <t>ml</t>
  </si>
  <si>
    <t>2 fourreaux TPC diamètre 110mm</t>
  </si>
  <si>
    <t>tranchée pour rejoindre le mirador n°8 compris remblai et raccord</t>
  </si>
  <si>
    <t>- accompagnement pour alimentation vidéo-surveillance</t>
  </si>
  <si>
    <t>u</t>
  </si>
  <si>
    <t>plus de 10 cm jusqu’à 18 cm de diamètre</t>
  </si>
  <si>
    <t>plus de 5 cm jusqu’à 10 cm de diamètre</t>
  </si>
  <si>
    <t>jusqu'à 5 cm de diamètre</t>
  </si>
  <si>
    <t>- forage à sec sans vibration</t>
  </si>
  <si>
    <t>- tranchées dans dalle béton compris bouchement et raccord</t>
  </si>
  <si>
    <t>ACCOMPAGNEMENT DU LOT ELECTRICITE</t>
  </si>
  <si>
    <t>- descellement/scellement des portes des chambres froides</t>
  </si>
  <si>
    <t>ACCOMPAGNEMENT DU LOT MENUISERIE</t>
  </si>
  <si>
    <t>- massif de fondation béton pour bureau d'accueil</t>
  </si>
  <si>
    <t>- massifs de fondation et scellement des caillebotis</t>
  </si>
  <si>
    <t>à réaliser en coordination avec le serrurerie et le menuisier</t>
  </si>
  <si>
    <t>MASSIF DE FONDATION</t>
  </si>
  <si>
    <t>3.4.1</t>
  </si>
  <si>
    <t>DIVERS A LA DEMANDE ET ACCOMPAGNEMENT DES AUTRES CORPS D'ETAT</t>
  </si>
  <si>
    <t>07 réserve</t>
  </si>
  <si>
    <t>01 bureau</t>
  </si>
  <si>
    <t>Forme en chaux</t>
  </si>
  <si>
    <t xml:space="preserve">REFECTION DE LA FORME SOUS PLANCHERS BOIS </t>
  </si>
  <si>
    <t>3.3.4</t>
  </si>
  <si>
    <t>réfection des parties démolies suite à la réalisation/modification des fondations compris raccords avec les partie conservées et patine et piquage de vieillissement</t>
  </si>
  <si>
    <t xml:space="preserve">Réfection des sols en béton </t>
  </si>
  <si>
    <t>restauration des siphons de sol (3 unités)</t>
  </si>
  <si>
    <t>12 Espace stockage</t>
  </si>
  <si>
    <t>08 Réserve</t>
  </si>
  <si>
    <t>06 Lavage légumes/vaisselles</t>
  </si>
  <si>
    <t>05 Lavage légumes/vaisselles</t>
  </si>
  <si>
    <t>finition par minéralisant &amp; durcisseur de surface</t>
  </si>
  <si>
    <t>ragréages de surface en recherche</t>
  </si>
  <si>
    <t>nettoyage, consolidation &amp; stabilisation des sols</t>
  </si>
  <si>
    <t xml:space="preserve">Restauration des sols en béton </t>
  </si>
  <si>
    <t>RESTAURATION/REFECTION DES SOLS EN BETON</t>
  </si>
  <si>
    <t>3.3.2</t>
  </si>
  <si>
    <t>unité</t>
  </si>
  <si>
    <t>Descellement des poutres entre les gaines de cheminée et bouchement après dépose des poutres par le lot charpente</t>
  </si>
  <si>
    <t>environ 0,80 x 0,50 x 1,15ht m</t>
  </si>
  <si>
    <t>grandes souches</t>
  </si>
  <si>
    <t>environ 0,50 x 0,60 x1,15ht m</t>
  </si>
  <si>
    <t>petites souches</t>
  </si>
  <si>
    <t>Reprise des souches comprenant : restauration du couronnement en béton, réfection des enduits et remaillage de maçonnerie</t>
  </si>
  <si>
    <t>SOUCHES DE CHEMINEES</t>
  </si>
  <si>
    <t>3.2.11</t>
  </si>
  <si>
    <t>Raccordement aux réseaux existants</t>
  </si>
  <si>
    <t>Regards avec couvercle en dalles de granit</t>
  </si>
  <si>
    <t>prévu par ailleurs</t>
  </si>
  <si>
    <t>* finition en surface par dallage pierre compris forme de pose drainante</t>
  </si>
  <si>
    <t>m3</t>
  </si>
  <si>
    <t>* remblai de la fouille en granulats de rivière tout venant enrobé dans un géotextile qualité route</t>
  </si>
  <si>
    <t>* deltadrain en applique sur le mur de façade</t>
  </si>
  <si>
    <t>* drain PVC diamètre 120mm raccordés sur les regards</t>
  </si>
  <si>
    <t>* cunette en béton</t>
  </si>
  <si>
    <t xml:space="preserve">- drainage  </t>
  </si>
  <si>
    <t>- réparation des maçonneries enterrées</t>
  </si>
  <si>
    <t>- terrassements</t>
  </si>
  <si>
    <t>- dépose du caniveau en pierre au droit du bâtiment</t>
  </si>
  <si>
    <t>Drainage des murs enterrés</t>
  </si>
  <si>
    <t>Nettoyage, curage et inspection du réseau existant</t>
  </si>
  <si>
    <t>Canalisations compris lit de sable</t>
  </si>
  <si>
    <t>Diagnostic des réseaux d'évacuation des eaux pluviales et remplacement à la demande</t>
  </si>
  <si>
    <t>Caniveaux regards, canalisations et raccordement aux réseaux</t>
  </si>
  <si>
    <t>COLLECTE ET EVACUATION DES EAUX DE RUISSELLEMENT</t>
  </si>
  <si>
    <t>3.2.9</t>
  </si>
  <si>
    <t>REMBLAI</t>
  </si>
  <si>
    <t>3.2.3</t>
  </si>
  <si>
    <t>Remplissage en gros béton au droit des zones de défaillance du sol d'assise ; sur 90cm minimum de profondeur</t>
  </si>
  <si>
    <t xml:space="preserve">REMPLISSAGE EN GROS BETON </t>
  </si>
  <si>
    <t>3.2.6</t>
  </si>
  <si>
    <t>Plinthe en BA , scellement sur longrines</t>
  </si>
  <si>
    <t>Socle filant en BA pour support d'ossature bois, scellement sur longrines</t>
  </si>
  <si>
    <t xml:space="preserve">Longrines en BA coulées en place par passes alternées, connectées aux fondations existantes par scellement chimique ou clavetage </t>
  </si>
  <si>
    <t>OUVRAGES EN BA</t>
  </si>
  <si>
    <t>3.2.5</t>
  </si>
  <si>
    <t xml:space="preserve">Démolition des longrines en béton </t>
  </si>
  <si>
    <t xml:space="preserve">Plots en BA / fondations existantes sous les poteaux </t>
  </si>
  <si>
    <t>DEMOLITION DE FONDATIONS</t>
  </si>
  <si>
    <t>3.2.4</t>
  </si>
  <si>
    <t xml:space="preserve">blindage de l'escalier en béton </t>
  </si>
  <si>
    <t xml:space="preserve">blindages des talus et fouilles </t>
  </si>
  <si>
    <t>BLINDAGE</t>
  </si>
  <si>
    <t>feutre géotextile</t>
  </si>
  <si>
    <t>réglage et compactage du fond de forme</t>
  </si>
  <si>
    <t>angle sud est</t>
  </si>
  <si>
    <t>angle nord-ouest</t>
  </si>
  <si>
    <t>puits de fouilles de reconnaissance de fondations</t>
  </si>
  <si>
    <t>terrassement manuel sur 1,00 ml de largeur et 1,00 ml de profondeur</t>
  </si>
  <si>
    <t>sous surveillance archéologique</t>
  </si>
  <si>
    <t>TERRASSEMENT POUR MISE A NIVEAU DU PROJET et FOUILLE DE RECONNAISSANCE DE FONDATION</t>
  </si>
  <si>
    <t>récupération des dalles compris tri, nettoyage et mise en dépôt pour repose</t>
  </si>
  <si>
    <t xml:space="preserve">dépose de dallage formant caniveau 0,70m compris mortier et forme de pose </t>
  </si>
  <si>
    <t>DEPOSE REVETEMENTS DE SOL</t>
  </si>
  <si>
    <t>3.2.2</t>
  </si>
  <si>
    <t>Etude géotechnique G3</t>
  </si>
  <si>
    <t>TRAVAUX PREPARATOIRES - ETUDES</t>
  </si>
  <si>
    <t>3.2.1</t>
  </si>
  <si>
    <t>Décontamination des installations et repli de matériel</t>
  </si>
  <si>
    <t>Gestion des déchets</t>
  </si>
  <si>
    <t>DISPOSITIONS FINALES</t>
  </si>
  <si>
    <t>3.1.6</t>
  </si>
  <si>
    <t xml:space="preserve">Plinthes extérieures en béton </t>
  </si>
  <si>
    <t>RETRAIT DE MATERIAUX AMIANTES</t>
  </si>
  <si>
    <t>3.1.5</t>
  </si>
  <si>
    <t>Mesures initiales, en cours de chantier et de première restitution</t>
  </si>
  <si>
    <t>MESURES</t>
  </si>
  <si>
    <t>3.1.4</t>
  </si>
  <si>
    <t>Confinement et protection des surfaces compris matériel nécessaire au renouvellement de l'air et éclairage artificiel des zones de travaux</t>
  </si>
  <si>
    <t xml:space="preserve">Installations de chantier spécifiques comprenant à minima sas de décontamination &amp; branchements, aménagement zones d'approche, de récupération et stockage déchets, balisage &amp; signalétiques </t>
  </si>
  <si>
    <t>TRAVAUX PREPARATOIRES</t>
  </si>
  <si>
    <t>3.1.3</t>
  </si>
  <si>
    <t xml:space="preserve">Rapport de fin de travaux </t>
  </si>
  <si>
    <t>Plan de retrait / mode opératoire</t>
  </si>
  <si>
    <t>RAPPORTS</t>
  </si>
  <si>
    <t>3.1.2</t>
  </si>
  <si>
    <t>DESAMIANTAGE</t>
  </si>
  <si>
    <t>PHASE 1</t>
  </si>
  <si>
    <t>TRANCHE FERME</t>
  </si>
  <si>
    <t>Produits</t>
  </si>
  <si>
    <t>Prix unitaires</t>
  </si>
  <si>
    <t>Quantités</t>
  </si>
  <si>
    <t>Unité</t>
  </si>
  <si>
    <t>Désignations des ouvrages</t>
  </si>
  <si>
    <t>CCTP</t>
  </si>
  <si>
    <t>N°</t>
  </si>
  <si>
    <t>Rapport de fin d'intervention</t>
  </si>
  <si>
    <t>Essais, contrôles</t>
  </si>
  <si>
    <t>Fin de chantier</t>
  </si>
  <si>
    <t>Repli du matériel et remise en état des lieux</t>
  </si>
  <si>
    <t>Moins-value de longrine de la tranche ferme, connectées aux fondations existantes par scellement chimique et clavetages</t>
  </si>
  <si>
    <t>Longrine de liaison en B.A. connectées aux massifs de tête de micropieux par coulage de liaison, compris déblais/remblais nécessaires</t>
  </si>
  <si>
    <t>Recépage et réalisation de massifs en tête de micropieux, compris déblais/remblais nécessaires et connecté aux micropieux et longrines</t>
  </si>
  <si>
    <t>Forage et réalisation des micropieux, environ diamètre 20mm profondeur 6,00ml</t>
  </si>
  <si>
    <t>Déplacement du matériel, mise en station</t>
  </si>
  <si>
    <t>Implantation des micropieux</t>
  </si>
  <si>
    <t>Amenée du matériel nécessaire aux interventions</t>
  </si>
  <si>
    <t>Réalisation des micropieux et longrines</t>
  </si>
  <si>
    <t>Terrassements complémentaires</t>
  </si>
  <si>
    <t>Terrassements</t>
  </si>
  <si>
    <t>Essais, compris réalisation et vérification d'un micropieu, massif et longrine test</t>
  </si>
  <si>
    <t>Travaux préparatoires</t>
  </si>
  <si>
    <t>Nota : Les étaiements pour intervention en sous-œuvre sont prévus au lot charpente</t>
  </si>
  <si>
    <t>Micropieux forés type III, inclinés à 10° et 6m prof. avec massifs B.A. en tête et longrine de liaison</t>
  </si>
  <si>
    <t>FONDATIONS - MICROPIEUX</t>
  </si>
  <si>
    <t>3.2.7</t>
  </si>
  <si>
    <t xml:space="preserve">TRANCHE OPTIONNELLE N°1 </t>
  </si>
  <si>
    <t>kg</t>
  </si>
  <si>
    <t>Injection de coulis compris forage provision pour 20ml de maçonnerie de fondations anciennes</t>
  </si>
  <si>
    <t>CONSOLIDATION DE MASSIF DE FONDATION PAR INJECTION DE COULIS</t>
  </si>
  <si>
    <t>3.2.8</t>
  </si>
  <si>
    <t>TRANCHE OPTIONNELLE N°2</t>
  </si>
  <si>
    <t>Total TTC :</t>
  </si>
  <si>
    <t>Total HT :</t>
  </si>
  <si>
    <t>Tranche optionnelle 2</t>
  </si>
  <si>
    <t>Tranche optionnelle 1</t>
  </si>
  <si>
    <t xml:space="preserve">Tranche ferme </t>
  </si>
  <si>
    <t>RECAPITULATION</t>
  </si>
  <si>
    <t>b3eLorrain@aol.com</t>
  </si>
  <si>
    <t>contact@cabinetvmh.com</t>
  </si>
  <si>
    <t>Tél : 03 87 75 02 19</t>
  </si>
  <si>
    <t>Tél : 03 87 36 82 75</t>
  </si>
  <si>
    <t>57000 Metz</t>
  </si>
  <si>
    <t>57070 Metz</t>
  </si>
  <si>
    <t>38, rue Paul Diacre</t>
  </si>
  <si>
    <t>14, rue de Queuleu</t>
  </si>
  <si>
    <t>B3E</t>
  </si>
  <si>
    <t>Cabinet François</t>
  </si>
  <si>
    <t>BET ELECTRICITE</t>
  </si>
  <si>
    <t>ECONOMISTE</t>
  </si>
  <si>
    <t>contact@equilibre-structures.fr</t>
  </si>
  <si>
    <t>pdufouracmh@antoine-dufour.com</t>
  </si>
  <si>
    <t>Tél. : 01 47 42 04 87</t>
  </si>
  <si>
    <t>Tél : 06 48 08 91 90</t>
  </si>
  <si>
    <t>75012 Paris</t>
  </si>
  <si>
    <t>75002 Paris</t>
  </si>
  <si>
    <t>10, rue Saint-Nicolas</t>
  </si>
  <si>
    <t>18, rue du Sentier</t>
  </si>
  <si>
    <t>Equilibre Structures</t>
  </si>
  <si>
    <t>Pierre DUFOUR ACMH</t>
  </si>
  <si>
    <t>BET STRUCTURE</t>
  </si>
  <si>
    <t>A.C.M.H. MANDATAIRE</t>
  </si>
  <si>
    <t>Restauration de la baraque cuisine</t>
  </si>
  <si>
    <t>Ancien camp de Natzweiler-Struthof</t>
  </si>
  <si>
    <t>75700 Paris</t>
  </si>
  <si>
    <t>128 rue de Grenelle</t>
  </si>
  <si>
    <t>Hôtel National des Invalides</t>
  </si>
  <si>
    <t>ONACVG</t>
  </si>
  <si>
    <t>MAITRE DE L'OUVRAGE</t>
  </si>
  <si>
    <t>LOT 3 - MACONNERIE - VRD</t>
  </si>
  <si>
    <t>env. 120,00ml</t>
  </si>
  <si>
    <t>DECOMPOSITION DU PRIX GLOBAL ET FORFAITAIRE</t>
  </si>
  <si>
    <t>à la charge du MOA</t>
  </si>
  <si>
    <t>ind.G 29/04/2025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</si>
</sst>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i/>
      <sz val="8"/>
      <color theme="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9"/>
      <color theme="9" tint="-0.249977111117893"/>
      <name val="Arial"/>
      <family val="2"/>
    </font>
    <font>
      <sz val="12"/>
      <name val="Arial"/>
      <family val="2"/>
    </font>
    <font>
      <b/>
      <sz val="10"/>
      <color rgb="FFFFC000"/>
      <name val="Arial"/>
      <family val="2"/>
    </font>
    <font>
      <b/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241">
    <xf numFmtId="0" fontId="0" fillId="0" borderId="0" xfId="0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2" applyFont="1" applyBorder="1" applyAlignment="1">
      <alignment horizontal="left" vertical="center" wrapText="1" indent="1"/>
    </xf>
    <xf numFmtId="0" fontId="4" fillId="0" borderId="4" xfId="2" applyFont="1" applyBorder="1" applyAlignment="1">
      <alignment horizontal="left" vertical="center" indent="1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center" vertical="center"/>
    </xf>
    <xf numFmtId="4" fontId="5" fillId="0" borderId="0" xfId="2" applyNumberFormat="1" applyFont="1" applyAlignment="1">
      <alignment horizontal="center" vertical="center"/>
    </xf>
    <xf numFmtId="0" fontId="4" fillId="0" borderId="6" xfId="2" applyFont="1" applyBorder="1" applyAlignment="1">
      <alignment horizontal="left" vertical="center" indent="1"/>
    </xf>
    <xf numFmtId="2" fontId="2" fillId="0" borderId="0" xfId="0" applyNumberFormat="1" applyFont="1" applyAlignment="1">
      <alignment vertical="center"/>
    </xf>
    <xf numFmtId="0" fontId="5" fillId="0" borderId="8" xfId="2" applyFont="1" applyBorder="1" applyAlignment="1">
      <alignment vertical="center" wrapText="1"/>
    </xf>
    <xf numFmtId="0" fontId="4" fillId="0" borderId="9" xfId="2" applyFont="1" applyBorder="1" applyAlignment="1">
      <alignment horizontal="left" vertical="center" indent="1"/>
    </xf>
    <xf numFmtId="2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4" fontId="6" fillId="0" borderId="0" xfId="2" quotePrefix="1" applyNumberFormat="1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64" fontId="8" fillId="0" borderId="0" xfId="1" quotePrefix="1" applyFont="1" applyFill="1" applyBorder="1" applyAlignment="1">
      <alignment horizontal="center" vertical="center"/>
    </xf>
    <xf numFmtId="0" fontId="8" fillId="0" borderId="0" xfId="2" quotePrefix="1" applyFont="1" applyAlignment="1">
      <alignment horizontal="center" vertical="center"/>
    </xf>
    <xf numFmtId="2" fontId="8" fillId="0" borderId="0" xfId="2" quotePrefix="1" applyNumberFormat="1" applyFont="1" applyAlignment="1">
      <alignment horizontal="center" vertical="center"/>
    </xf>
    <xf numFmtId="0" fontId="8" fillId="0" borderId="0" xfId="2" quotePrefix="1" applyFont="1" applyAlignment="1">
      <alignment horizontal="right" vertical="center"/>
    </xf>
    <xf numFmtId="0" fontId="8" fillId="0" borderId="0" xfId="2" quotePrefix="1" applyFont="1" applyAlignment="1">
      <alignment horizontal="left" vertical="center"/>
    </xf>
    <xf numFmtId="0" fontId="5" fillId="0" borderId="0" xfId="2" quotePrefix="1" applyFont="1" applyAlignment="1">
      <alignment horizontal="left" vertical="center"/>
    </xf>
    <xf numFmtId="4" fontId="5" fillId="0" borderId="10" xfId="2" applyNumberFormat="1" applyFont="1" applyBorder="1" applyAlignment="1">
      <alignment horizontal="right" vertical="center"/>
    </xf>
    <xf numFmtId="4" fontId="5" fillId="0" borderId="10" xfId="2" applyNumberFormat="1" applyFont="1" applyBorder="1" applyAlignment="1">
      <alignment horizontal="center" vertical="center"/>
    </xf>
    <xf numFmtId="0" fontId="5" fillId="0" borderId="10" xfId="2" quotePrefix="1" applyFont="1" applyBorder="1" applyAlignment="1">
      <alignment horizontal="center" vertical="center"/>
    </xf>
    <xf numFmtId="0" fontId="5" fillId="0" borderId="3" xfId="2" quotePrefix="1" applyFont="1" applyBorder="1" applyAlignment="1">
      <alignment vertical="center" wrapText="1"/>
    </xf>
    <xf numFmtId="0" fontId="5" fillId="0" borderId="3" xfId="2" quotePrefix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11" xfId="2" quotePrefix="1" applyFont="1" applyBorder="1" applyAlignment="1">
      <alignment horizontal="center" vertical="center"/>
    </xf>
    <xf numFmtId="4" fontId="9" fillId="0" borderId="12" xfId="2" applyNumberFormat="1" applyFont="1" applyBorder="1" applyAlignment="1">
      <alignment horizontal="center" vertical="center"/>
    </xf>
    <xf numFmtId="4" fontId="5" fillId="0" borderId="13" xfId="2" applyNumberFormat="1" applyFont="1" applyBorder="1" applyAlignment="1">
      <alignment horizontal="center" vertical="center"/>
    </xf>
    <xf numFmtId="2" fontId="5" fillId="0" borderId="14" xfId="2" applyNumberFormat="1" applyFont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9" fillId="0" borderId="15" xfId="2" quotePrefix="1" applyFont="1" applyBorder="1" applyAlignment="1">
      <alignment horizontal="right" vertical="center" indent="1"/>
    </xf>
    <xf numFmtId="0" fontId="5" fillId="0" borderId="0" xfId="2" quotePrefix="1" applyFont="1" applyAlignment="1">
      <alignment horizontal="left" vertical="center" wrapText="1" indent="1"/>
    </xf>
    <xf numFmtId="0" fontId="5" fillId="0" borderId="0" xfId="2" quotePrefix="1" applyFont="1" applyAlignment="1">
      <alignment vertical="center"/>
    </xf>
    <xf numFmtId="0" fontId="5" fillId="0" borderId="14" xfId="2" quotePrefix="1" applyFont="1" applyBorder="1" applyAlignment="1">
      <alignment horizontal="center" vertical="center"/>
    </xf>
    <xf numFmtId="0" fontId="5" fillId="0" borderId="13" xfId="2" quotePrefix="1" applyFont="1" applyBorder="1" applyAlignment="1">
      <alignment horizontal="center" vertical="center"/>
    </xf>
    <xf numFmtId="4" fontId="5" fillId="0" borderId="14" xfId="2" applyNumberFormat="1" applyFont="1" applyBorder="1" applyAlignment="1">
      <alignment horizontal="center" vertical="center"/>
    </xf>
    <xf numFmtId="0" fontId="5" fillId="0" borderId="15" xfId="2" quotePrefix="1" applyFont="1" applyBorder="1" applyAlignment="1">
      <alignment horizontal="left" vertical="center" wrapText="1" indent="1"/>
    </xf>
    <xf numFmtId="0" fontId="5" fillId="0" borderId="0" xfId="2" quotePrefix="1" applyFont="1" applyAlignment="1">
      <alignment horizontal="left" vertical="center" wrapText="1" indent="2"/>
    </xf>
    <xf numFmtId="0" fontId="5" fillId="0" borderId="0" xfId="0" quotePrefix="1" applyFont="1" applyAlignment="1">
      <alignment horizontal="left" vertical="center" indent="1"/>
    </xf>
    <xf numFmtId="0" fontId="5" fillId="0" borderId="0" xfId="0" quotePrefix="1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8" fillId="0" borderId="14" xfId="2" applyNumberFormat="1" applyFont="1" applyBorder="1" applyAlignment="1">
      <alignment horizontal="center" vertical="center"/>
    </xf>
    <xf numFmtId="2" fontId="8" fillId="0" borderId="13" xfId="2" applyNumberFormat="1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164" fontId="6" fillId="0" borderId="0" xfId="2" quotePrefix="1" applyNumberFormat="1" applyFont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0" fontId="6" fillId="0" borderId="0" xfId="2" quotePrefix="1" applyFont="1" applyAlignment="1">
      <alignment horizontal="left" vertical="center" indent="3"/>
    </xf>
    <xf numFmtId="164" fontId="8" fillId="0" borderId="0" xfId="2" quotePrefix="1" applyNumberFormat="1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1" fontId="8" fillId="0" borderId="0" xfId="2" quotePrefix="1" applyNumberFormat="1" applyFont="1" applyAlignment="1">
      <alignment horizontal="center" vertical="center"/>
    </xf>
    <xf numFmtId="0" fontId="8" fillId="0" borderId="0" xfId="2" quotePrefix="1" applyFont="1" applyAlignment="1">
      <alignment horizontal="left" vertical="center" indent="3"/>
    </xf>
    <xf numFmtId="0" fontId="5" fillId="0" borderId="15" xfId="2" quotePrefix="1" applyFont="1" applyBorder="1" applyAlignment="1">
      <alignment horizontal="left" vertical="center" wrapText="1"/>
    </xf>
    <xf numFmtId="0" fontId="5" fillId="0" borderId="0" xfId="2" quotePrefix="1" applyFont="1" applyAlignment="1">
      <alignment horizontal="left" vertical="center" wrapText="1"/>
    </xf>
    <xf numFmtId="0" fontId="4" fillId="0" borderId="0" xfId="2" quotePrefix="1" applyFont="1" applyAlignment="1">
      <alignment vertical="center"/>
    </xf>
    <xf numFmtId="0" fontId="5" fillId="0" borderId="15" xfId="2" quotePrefix="1" applyFont="1" applyBorder="1" applyAlignment="1">
      <alignment horizontal="right" vertical="center" indent="1"/>
    </xf>
    <xf numFmtId="0" fontId="5" fillId="0" borderId="0" xfId="2" quotePrefix="1" applyFont="1" applyAlignment="1">
      <alignment horizontal="left" vertical="center" indent="1"/>
    </xf>
    <xf numFmtId="2" fontId="2" fillId="0" borderId="0" xfId="0" applyNumberFormat="1" applyFont="1" applyAlignment="1">
      <alignment horizontal="center" vertical="center"/>
    </xf>
    <xf numFmtId="164" fontId="8" fillId="0" borderId="0" xfId="2" quotePrefix="1" applyNumberFormat="1" applyFont="1" applyAlignment="1">
      <alignment horizontal="center" vertical="center"/>
    </xf>
    <xf numFmtId="0" fontId="6" fillId="0" borderId="0" xfId="2" quotePrefix="1" applyFont="1" applyAlignment="1">
      <alignment horizontal="left" vertical="center"/>
    </xf>
    <xf numFmtId="2" fontId="8" fillId="0" borderId="0" xfId="1" quotePrefix="1" applyNumberFormat="1" applyFont="1" applyFill="1" applyBorder="1" applyAlignment="1">
      <alignment horizontal="center" vertical="center"/>
    </xf>
    <xf numFmtId="0" fontId="8" fillId="0" borderId="0" xfId="2" quotePrefix="1" applyFont="1" applyAlignment="1">
      <alignment vertical="center"/>
    </xf>
    <xf numFmtId="0" fontId="6" fillId="0" borderId="0" xfId="2" quotePrefix="1" applyFont="1" applyAlignment="1">
      <alignment horizontal="left" vertical="center" indent="2"/>
    </xf>
    <xf numFmtId="0" fontId="8" fillId="0" borderId="0" xfId="2" quotePrefix="1" applyFont="1" applyAlignment="1">
      <alignment horizontal="left" vertical="center" indent="2"/>
    </xf>
    <xf numFmtId="0" fontId="2" fillId="0" borderId="0" xfId="0" applyFont="1" applyAlignment="1">
      <alignment horizontal="center" vertical="center"/>
    </xf>
    <xf numFmtId="0" fontId="8" fillId="0" borderId="0" xfId="2" quotePrefix="1" applyFont="1" applyAlignment="1">
      <alignment horizontal="left" vertical="center" indent="6"/>
    </xf>
    <xf numFmtId="0" fontId="8" fillId="0" borderId="0" xfId="2" quotePrefix="1" applyFont="1" applyAlignment="1">
      <alignment horizontal="left" vertical="center" indent="1"/>
    </xf>
    <xf numFmtId="2" fontId="8" fillId="0" borderId="0" xfId="2" quotePrefix="1" applyNumberFormat="1" applyFont="1" applyAlignment="1">
      <alignment horizontal="left" vertical="center" indent="1"/>
    </xf>
    <xf numFmtId="0" fontId="6" fillId="0" borderId="0" xfId="2" quotePrefix="1" applyFont="1" applyAlignment="1">
      <alignment horizontal="left" vertical="center" indent="1"/>
    </xf>
    <xf numFmtId="164" fontId="8" fillId="0" borderId="0" xfId="2" quotePrefix="1" applyNumberFormat="1" applyFont="1" applyAlignment="1">
      <alignment horizontal="left" vertical="center" indent="1"/>
    </xf>
    <xf numFmtId="0" fontId="8" fillId="0" borderId="0" xfId="2" quotePrefix="1" applyFont="1" applyAlignment="1">
      <alignment horizontal="left" vertical="center" indent="4"/>
    </xf>
    <xf numFmtId="0" fontId="5" fillId="0" borderId="0" xfId="0" quotePrefix="1" applyFont="1" applyAlignment="1">
      <alignment vertical="center"/>
    </xf>
    <xf numFmtId="0" fontId="11" fillId="0" borderId="15" xfId="2" quotePrefix="1" applyFont="1" applyBorder="1" applyAlignment="1">
      <alignment horizontal="center" vertical="center" wrapText="1"/>
    </xf>
    <xf numFmtId="0" fontId="11" fillId="0" borderId="0" xfId="2" quotePrefix="1" applyFont="1" applyAlignment="1">
      <alignment horizontal="center" vertical="center" wrapText="1"/>
    </xf>
    <xf numFmtId="0" fontId="4" fillId="0" borderId="0" xfId="2" quotePrefix="1" applyFont="1" applyAlignment="1">
      <alignment horizontal="left" vertical="center"/>
    </xf>
    <xf numFmtId="1" fontId="5" fillId="0" borderId="14" xfId="2" applyNumberFormat="1" applyFont="1" applyBorder="1" applyAlignment="1">
      <alignment horizontal="center" vertical="center"/>
    </xf>
    <xf numFmtId="0" fontId="5" fillId="0" borderId="0" xfId="2" quotePrefix="1" applyFont="1" applyAlignment="1">
      <alignment horizontal="left" vertical="center" wrapText="1" indent="3"/>
    </xf>
    <xf numFmtId="0" fontId="5" fillId="0" borderId="0" xfId="2" quotePrefix="1" applyFont="1" applyAlignment="1">
      <alignment horizontal="left" vertical="center" indent="3"/>
    </xf>
    <xf numFmtId="0" fontId="5" fillId="0" borderId="0" xfId="0" quotePrefix="1" applyFont="1" applyAlignment="1">
      <alignment horizontal="left" vertical="center" indent="3"/>
    </xf>
    <xf numFmtId="0" fontId="13" fillId="0" borderId="0" xfId="0" quotePrefix="1" applyFont="1" applyAlignment="1">
      <alignment horizontal="left" vertical="center"/>
    </xf>
    <xf numFmtId="0" fontId="5" fillId="0" borderId="15" xfId="0" quotePrefix="1" applyFont="1" applyBorder="1" applyAlignment="1">
      <alignment horizontal="left" vertical="center" wrapText="1" indent="2"/>
    </xf>
    <xf numFmtId="0" fontId="5" fillId="0" borderId="15" xfId="2" quotePrefix="1" applyFont="1" applyBorder="1" applyAlignment="1">
      <alignment horizontal="left" vertical="center" wrapText="1" indent="2"/>
    </xf>
    <xf numFmtId="0" fontId="4" fillId="0" borderId="0" xfId="0" quotePrefix="1" applyFont="1" applyAlignment="1">
      <alignment horizontal="left" vertical="center" indent="1"/>
    </xf>
    <xf numFmtId="0" fontId="5" fillId="0" borderId="0" xfId="0" quotePrefix="1" applyFont="1" applyAlignment="1">
      <alignment horizontal="left" vertical="center" indent="2"/>
    </xf>
    <xf numFmtId="0" fontId="5" fillId="0" borderId="15" xfId="2" quotePrefix="1" applyFont="1" applyBorder="1" applyAlignment="1">
      <alignment horizontal="right" vertical="center" indent="2"/>
    </xf>
    <xf numFmtId="0" fontId="5" fillId="0" borderId="14" xfId="2" applyFont="1" applyBorder="1" applyAlignment="1">
      <alignment horizontal="left" vertical="center" indent="1"/>
    </xf>
    <xf numFmtId="165" fontId="5" fillId="0" borderId="14" xfId="2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vertical="center"/>
    </xf>
    <xf numFmtId="0" fontId="5" fillId="0" borderId="0" xfId="2" quotePrefix="1" applyFont="1" applyAlignment="1">
      <alignment horizontal="left" vertical="center" indent="2"/>
    </xf>
    <xf numFmtId="0" fontId="15" fillId="0" borderId="0" xfId="2" quotePrefix="1" applyFont="1" applyAlignment="1">
      <alignment horizontal="left" vertical="center" indent="2"/>
    </xf>
    <xf numFmtId="0" fontId="4" fillId="0" borderId="0" xfId="2" applyFont="1" applyAlignment="1">
      <alignment horizontal="left" vertical="center" wrapText="1" indent="1"/>
    </xf>
    <xf numFmtId="0" fontId="4" fillId="0" borderId="0" xfId="2" applyFont="1" applyAlignment="1">
      <alignment horizontal="left" vertical="center" indent="1"/>
    </xf>
    <xf numFmtId="0" fontId="14" fillId="0" borderId="0" xfId="2" applyFont="1" applyAlignment="1">
      <alignment horizontal="left" vertical="center" indent="1"/>
    </xf>
    <xf numFmtId="0" fontId="5" fillId="0" borderId="0" xfId="2" applyFont="1" applyAlignment="1">
      <alignment horizontal="left" vertical="center" indent="1"/>
    </xf>
    <xf numFmtId="2" fontId="5" fillId="0" borderId="13" xfId="2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2" fontId="5" fillId="0" borderId="15" xfId="2" quotePrefix="1" applyNumberFormat="1" applyFont="1" applyBorder="1" applyAlignment="1">
      <alignment horizontal="left" vertical="top" wrapText="1"/>
    </xf>
    <xf numFmtId="0" fontId="5" fillId="0" borderId="0" xfId="2" quotePrefix="1" applyFont="1" applyAlignment="1">
      <alignment horizontal="left" vertical="top" wrapText="1"/>
    </xf>
    <xf numFmtId="4" fontId="2" fillId="0" borderId="0" xfId="0" applyNumberFormat="1" applyFont="1" applyAlignment="1">
      <alignment vertical="center"/>
    </xf>
    <xf numFmtId="0" fontId="14" fillId="0" borderId="15" xfId="0" quotePrefix="1" applyFont="1" applyBorder="1" applyAlignment="1">
      <alignment horizontal="left" vertical="center" indent="1"/>
    </xf>
    <xf numFmtId="0" fontId="14" fillId="0" borderId="0" xfId="0" quotePrefix="1" applyFont="1" applyAlignment="1">
      <alignment horizontal="left" vertical="center" indent="1"/>
    </xf>
    <xf numFmtId="17" fontId="2" fillId="0" borderId="0" xfId="0" quotePrefix="1" applyNumberFormat="1" applyFont="1" applyAlignment="1">
      <alignment horizontal="center" vertical="center"/>
    </xf>
    <xf numFmtId="17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4" fillId="0" borderId="0" xfId="2" quotePrefix="1" applyFont="1" applyAlignment="1">
      <alignment horizontal="left" vertical="center" indent="1"/>
    </xf>
    <xf numFmtId="0" fontId="5" fillId="0" borderId="15" xfId="2" quotePrefix="1" applyFont="1" applyBorder="1" applyAlignment="1">
      <alignment horizontal="left" vertical="center" indent="1"/>
    </xf>
    <xf numFmtId="0" fontId="5" fillId="0" borderId="13" xfId="2" quotePrefix="1" applyFont="1" applyBorder="1" applyAlignment="1">
      <alignment horizontal="left" vertical="center" indent="1"/>
    </xf>
    <xf numFmtId="0" fontId="3" fillId="0" borderId="0" xfId="3"/>
    <xf numFmtId="4" fontId="3" fillId="0" borderId="0" xfId="3" applyNumberFormat="1" applyAlignment="1">
      <alignment horizontal="right"/>
    </xf>
    <xf numFmtId="4" fontId="3" fillId="0" borderId="0" xfId="3" applyNumberFormat="1" applyAlignment="1">
      <alignment horizontal="center"/>
    </xf>
    <xf numFmtId="0" fontId="3" fillId="0" borderId="0" xfId="3" applyAlignment="1">
      <alignment horizontal="center"/>
    </xf>
    <xf numFmtId="164" fontId="3" fillId="0" borderId="0" xfId="3" applyNumberFormat="1"/>
    <xf numFmtId="4" fontId="3" fillId="0" borderId="0" xfId="3" applyNumberFormat="1"/>
    <xf numFmtId="4" fontId="12" fillId="0" borderId="8" xfId="3" applyNumberFormat="1" applyFont="1" applyBorder="1" applyAlignment="1">
      <alignment horizontal="center" vertical="center"/>
    </xf>
    <xf numFmtId="0" fontId="3" fillId="0" borderId="0" xfId="3" applyAlignment="1">
      <alignment horizontal="left" vertical="center" indent="7"/>
    </xf>
    <xf numFmtId="4" fontId="3" fillId="0" borderId="0" xfId="3" applyNumberFormat="1" applyAlignment="1">
      <alignment horizontal="center" vertical="center"/>
    </xf>
    <xf numFmtId="0" fontId="3" fillId="0" borderId="0" xfId="3" applyAlignment="1">
      <alignment horizontal="left" indent="7"/>
    </xf>
    <xf numFmtId="164" fontId="3" fillId="0" borderId="0" xfId="1" applyFont="1" applyFill="1"/>
    <xf numFmtId="4" fontId="3" fillId="0" borderId="0" xfId="3" applyNumberFormat="1" applyAlignment="1">
      <alignment vertical="top" wrapText="1"/>
    </xf>
    <xf numFmtId="0" fontId="3" fillId="0" borderId="0" xfId="3" applyAlignment="1">
      <alignment vertical="center"/>
    </xf>
    <xf numFmtId="4" fontId="3" fillId="0" borderId="0" xfId="3" applyNumberFormat="1" applyAlignment="1">
      <alignment vertical="top"/>
    </xf>
    <xf numFmtId="4" fontId="3" fillId="0" borderId="0" xfId="3" applyNumberFormat="1" applyAlignment="1">
      <alignment horizontal="center" vertical="top"/>
    </xf>
    <xf numFmtId="0" fontId="3" fillId="0" borderId="18" xfId="3" applyBorder="1" applyAlignment="1">
      <alignment vertical="center"/>
    </xf>
    <xf numFmtId="0" fontId="3" fillId="0" borderId="0" xfId="3" applyAlignment="1">
      <alignment horizontal="left" vertical="center" indent="5"/>
    </xf>
    <xf numFmtId="4" fontId="3" fillId="0" borderId="19" xfId="3" applyNumberFormat="1" applyBorder="1" applyAlignment="1">
      <alignment horizontal="center" vertical="center"/>
    </xf>
    <xf numFmtId="0" fontId="3" fillId="0" borderId="19" xfId="3" applyBorder="1" applyAlignment="1">
      <alignment vertical="center"/>
    </xf>
    <xf numFmtId="4" fontId="3" fillId="0" borderId="20" xfId="3" applyNumberFormat="1" applyBorder="1" applyAlignment="1">
      <alignment horizontal="center" vertical="center"/>
    </xf>
    <xf numFmtId="0" fontId="3" fillId="0" borderId="20" xfId="3" applyBorder="1" applyAlignment="1">
      <alignment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0" xfId="3" applyFont="1" applyAlignment="1">
      <alignment vertical="center"/>
    </xf>
    <xf numFmtId="4" fontId="3" fillId="0" borderId="0" xfId="3" applyNumberFormat="1" applyAlignment="1">
      <alignment horizontal="right" vertical="center"/>
    </xf>
    <xf numFmtId="0" fontId="3" fillId="0" borderId="0" xfId="3" applyAlignment="1">
      <alignment horizontal="left" vertical="center"/>
    </xf>
    <xf numFmtId="0" fontId="3" fillId="0" borderId="0" xfId="3" applyAlignment="1">
      <alignment horizontal="left" vertical="center" indent="2"/>
    </xf>
    <xf numFmtId="0" fontId="3" fillId="0" borderId="0" xfId="3" applyAlignment="1">
      <alignment horizontal="center" vertical="center"/>
    </xf>
    <xf numFmtId="0" fontId="3" fillId="0" borderId="8" xfId="3" applyBorder="1" applyAlignment="1">
      <alignment horizontal="center" vertical="center"/>
    </xf>
    <xf numFmtId="0" fontId="12" fillId="0" borderId="8" xfId="3" applyFont="1" applyBorder="1" applyAlignment="1">
      <alignment vertical="center"/>
    </xf>
    <xf numFmtId="4" fontId="18" fillId="0" borderId="0" xfId="3" applyNumberFormat="1" applyFont="1" applyAlignment="1">
      <alignment horizontal="center"/>
    </xf>
    <xf numFmtId="0" fontId="19" fillId="0" borderId="0" xfId="3" applyFont="1"/>
    <xf numFmtId="4" fontId="20" fillId="0" borderId="0" xfId="3" applyNumberFormat="1" applyFont="1" applyAlignment="1">
      <alignment horizontal="left"/>
    </xf>
    <xf numFmtId="164" fontId="5" fillId="0" borderId="14" xfId="1" applyFont="1" applyBorder="1" applyAlignment="1">
      <alignment horizontal="center" vertical="center"/>
    </xf>
    <xf numFmtId="0" fontId="12" fillId="0" borderId="22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3" fillId="0" borderId="6" xfId="3" applyBorder="1" applyAlignment="1">
      <alignment horizontal="center" vertical="center"/>
    </xf>
    <xf numFmtId="0" fontId="3" fillId="0" borderId="0" xfId="3" applyAlignment="1">
      <alignment horizontal="center" vertical="center"/>
    </xf>
    <xf numFmtId="0" fontId="3" fillId="0" borderId="5" xfId="3" applyBorder="1" applyAlignment="1">
      <alignment horizontal="center" vertical="center"/>
    </xf>
    <xf numFmtId="0" fontId="3" fillId="0" borderId="4" xfId="3" applyBorder="1" applyAlignment="1">
      <alignment horizontal="center" vertical="center"/>
    </xf>
    <xf numFmtId="0" fontId="3" fillId="0" borderId="3" xfId="3" applyBorder="1" applyAlignment="1">
      <alignment horizontal="center" vertical="center"/>
    </xf>
    <xf numFmtId="0" fontId="3" fillId="0" borderId="21" xfId="3" applyBorder="1" applyAlignment="1">
      <alignment horizontal="center" vertical="center"/>
    </xf>
    <xf numFmtId="4" fontId="3" fillId="0" borderId="0" xfId="3" applyNumberFormat="1" applyAlignment="1">
      <alignment horizontal="center" vertical="center"/>
    </xf>
    <xf numFmtId="4" fontId="3" fillId="0" borderId="0" xfId="3" applyNumberFormat="1" applyAlignment="1">
      <alignment horizontal="center" vertical="top"/>
    </xf>
    <xf numFmtId="0" fontId="17" fillId="0" borderId="0" xfId="3" applyFont="1" applyAlignment="1">
      <alignment horizontal="left" vertical="center" indent="3"/>
    </xf>
    <xf numFmtId="0" fontId="12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3" fillId="0" borderId="9" xfId="3" applyBorder="1" applyAlignment="1">
      <alignment horizontal="center" vertical="center"/>
    </xf>
    <xf numFmtId="0" fontId="3" fillId="0" borderId="8" xfId="3" applyBorder="1" applyAlignment="1">
      <alignment horizontal="center" vertical="center"/>
    </xf>
    <xf numFmtId="0" fontId="3" fillId="0" borderId="7" xfId="3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horizontal="center"/>
    </xf>
    <xf numFmtId="0" fontId="16" fillId="0" borderId="9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21" xfId="3" applyFont="1" applyBorder="1" applyAlignment="1">
      <alignment horizontal="center" vertical="center" wrapText="1"/>
    </xf>
    <xf numFmtId="4" fontId="12" fillId="0" borderId="0" xfId="3" applyNumberFormat="1" applyFont="1" applyAlignment="1">
      <alignment horizontal="center" vertical="center"/>
    </xf>
    <xf numFmtId="4" fontId="4" fillId="0" borderId="2" xfId="2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0" fontId="5" fillId="0" borderId="0" xfId="0" quotePrefix="1" applyFont="1" applyAlignment="1">
      <alignment vertical="center" wrapText="1"/>
    </xf>
    <xf numFmtId="0" fontId="5" fillId="0" borderId="15" xfId="0" quotePrefix="1" applyFont="1" applyBorder="1" applyAlignment="1">
      <alignment vertical="center" wrapText="1"/>
    </xf>
    <xf numFmtId="0" fontId="5" fillId="0" borderId="13" xfId="0" quotePrefix="1" applyFont="1" applyBorder="1" applyAlignment="1">
      <alignment horizontal="left" vertical="center" wrapText="1" indent="2"/>
    </xf>
    <xf numFmtId="0" fontId="5" fillId="0" borderId="0" xfId="0" quotePrefix="1" applyFont="1" applyAlignment="1">
      <alignment horizontal="left" vertical="center" wrapText="1" indent="2"/>
    </xf>
    <xf numFmtId="0" fontId="5" fillId="0" borderId="15" xfId="0" quotePrefix="1" applyFont="1" applyBorder="1" applyAlignment="1">
      <alignment horizontal="left" vertical="center" wrapText="1" indent="2"/>
    </xf>
    <xf numFmtId="0" fontId="5" fillId="0" borderId="0" xfId="0" quotePrefix="1" applyFont="1" applyAlignment="1">
      <alignment horizontal="left" vertical="center" indent="1"/>
    </xf>
    <xf numFmtId="0" fontId="5" fillId="0" borderId="15" xfId="0" quotePrefix="1" applyFont="1" applyBorder="1" applyAlignment="1">
      <alignment horizontal="left" vertical="center" indent="1"/>
    </xf>
    <xf numFmtId="0" fontId="5" fillId="0" borderId="0" xfId="0" quotePrefix="1" applyFont="1" applyAlignment="1">
      <alignment horizontal="left" vertical="center" wrapText="1" indent="1"/>
    </xf>
    <xf numFmtId="0" fontId="5" fillId="0" borderId="15" xfId="0" quotePrefix="1" applyFont="1" applyBorder="1" applyAlignment="1">
      <alignment horizontal="left" vertical="center" wrapText="1" indent="1"/>
    </xf>
    <xf numFmtId="0" fontId="5" fillId="0" borderId="13" xfId="0" quotePrefix="1" applyFont="1" applyBorder="1" applyAlignment="1">
      <alignment horizontal="left" vertical="center" wrapText="1" indent="1"/>
    </xf>
    <xf numFmtId="0" fontId="5" fillId="0" borderId="13" xfId="2" quotePrefix="1" applyFont="1" applyBorder="1" applyAlignment="1">
      <alignment horizontal="left" vertical="center" wrapText="1"/>
    </xf>
    <xf numFmtId="0" fontId="5" fillId="0" borderId="0" xfId="2" quotePrefix="1" applyFont="1" applyAlignment="1">
      <alignment horizontal="left" vertical="center" wrapText="1"/>
    </xf>
    <xf numFmtId="0" fontId="5" fillId="0" borderId="15" xfId="2" quotePrefix="1" applyFont="1" applyBorder="1" applyAlignment="1">
      <alignment horizontal="left" vertical="center" wrapText="1"/>
    </xf>
    <xf numFmtId="0" fontId="5" fillId="0" borderId="0" xfId="0" quotePrefix="1" applyFont="1" applyAlignment="1">
      <alignment horizontal="left" vertical="center" wrapText="1"/>
    </xf>
    <xf numFmtId="0" fontId="5" fillId="0" borderId="15" xfId="0" quotePrefix="1" applyFont="1" applyBorder="1" applyAlignment="1">
      <alignment horizontal="left" vertical="center" wrapText="1"/>
    </xf>
    <xf numFmtId="4" fontId="4" fillId="0" borderId="8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0" fontId="14" fillId="0" borderId="0" xfId="0" quotePrefix="1" applyFont="1" applyAlignment="1">
      <alignment horizontal="left" vertical="center" wrapText="1" indent="1"/>
    </xf>
    <xf numFmtId="0" fontId="14" fillId="0" borderId="15" xfId="0" quotePrefix="1" applyFont="1" applyBorder="1" applyAlignment="1">
      <alignment horizontal="left" vertical="center" wrapText="1" indent="1"/>
    </xf>
    <xf numFmtId="4" fontId="5" fillId="0" borderId="0" xfId="2" applyNumberFormat="1" applyFont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/>
    </xf>
    <xf numFmtId="0" fontId="12" fillId="2" borderId="13" xfId="2" quotePrefix="1" applyFont="1" applyFill="1" applyBorder="1" applyAlignment="1">
      <alignment horizontal="center" vertical="center" wrapText="1"/>
    </xf>
    <xf numFmtId="0" fontId="12" fillId="2" borderId="0" xfId="2" quotePrefix="1" applyFont="1" applyFill="1" applyAlignment="1">
      <alignment horizontal="center" vertical="center" wrapText="1"/>
    </xf>
    <xf numFmtId="0" fontId="12" fillId="2" borderId="15" xfId="2" quotePrefix="1" applyFont="1" applyFill="1" applyBorder="1" applyAlignment="1">
      <alignment horizontal="center" vertical="center" wrapText="1"/>
    </xf>
    <xf numFmtId="0" fontId="11" fillId="0" borderId="0" xfId="2" quotePrefix="1" applyFont="1" applyAlignment="1">
      <alignment horizontal="center" vertical="center" wrapText="1"/>
    </xf>
    <xf numFmtId="0" fontId="11" fillId="0" borderId="15" xfId="2" quotePrefix="1" applyFont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left" vertical="center" wrapText="1" indent="3"/>
    </xf>
    <xf numFmtId="0" fontId="5" fillId="0" borderId="0" xfId="0" quotePrefix="1" applyFont="1" applyAlignment="1">
      <alignment horizontal="left" vertical="center" wrapText="1" indent="3"/>
    </xf>
    <xf numFmtId="0" fontId="5" fillId="0" borderId="15" xfId="0" quotePrefix="1" applyFont="1" applyBorder="1" applyAlignment="1">
      <alignment horizontal="left" vertical="center" wrapText="1" indent="3"/>
    </xf>
    <xf numFmtId="0" fontId="5" fillId="0" borderId="13" xfId="2" quotePrefix="1" applyFont="1" applyBorder="1" applyAlignment="1">
      <alignment horizontal="left" vertical="center" wrapText="1" indent="1"/>
    </xf>
    <xf numFmtId="0" fontId="5" fillId="0" borderId="0" xfId="2" quotePrefix="1" applyFont="1" applyAlignment="1">
      <alignment horizontal="left" vertical="center" wrapText="1" indent="1"/>
    </xf>
    <xf numFmtId="0" fontId="5" fillId="0" borderId="15" xfId="2" quotePrefix="1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center" vertical="center"/>
    </xf>
    <xf numFmtId="0" fontId="16" fillId="0" borderId="13" xfId="2" quotePrefix="1" applyFont="1" applyBorder="1" applyAlignment="1">
      <alignment horizontal="center" vertical="center" wrapText="1"/>
    </xf>
    <xf numFmtId="0" fontId="16" fillId="0" borderId="0" xfId="2" quotePrefix="1" applyFont="1" applyAlignment="1">
      <alignment horizontal="center" vertical="center" wrapText="1"/>
    </xf>
    <xf numFmtId="0" fontId="16" fillId="0" borderId="15" xfId="2" quotePrefix="1" applyFont="1" applyBorder="1" applyAlignment="1">
      <alignment horizontal="center" vertical="center" wrapText="1"/>
    </xf>
    <xf numFmtId="0" fontId="5" fillId="0" borderId="13" xfId="2" applyFont="1" applyBorder="1" applyAlignment="1">
      <alignment horizontal="left" vertical="center" wrapText="1" indent="1"/>
    </xf>
    <xf numFmtId="0" fontId="5" fillId="0" borderId="0" xfId="2" applyFont="1" applyAlignment="1">
      <alignment horizontal="left" vertical="center" wrapText="1" indent="1"/>
    </xf>
    <xf numFmtId="0" fontId="5" fillId="0" borderId="15" xfId="2" applyFont="1" applyBorder="1" applyAlignment="1">
      <alignment horizontal="left" vertical="center" wrapText="1" indent="1"/>
    </xf>
    <xf numFmtId="0" fontId="5" fillId="0" borderId="13" xfId="2" applyFont="1" applyBorder="1" applyAlignment="1">
      <alignment vertical="center" wrapText="1"/>
    </xf>
    <xf numFmtId="0" fontId="5" fillId="0" borderId="0" xfId="2" applyFont="1" applyAlignment="1">
      <alignment vertical="center" wrapText="1"/>
    </xf>
    <xf numFmtId="0" fontId="5" fillId="0" borderId="15" xfId="2" applyFont="1" applyBorder="1" applyAlignment="1">
      <alignment vertical="center" wrapText="1"/>
    </xf>
    <xf numFmtId="0" fontId="17" fillId="0" borderId="13" xfId="2" quotePrefix="1" applyFont="1" applyBorder="1" applyAlignment="1">
      <alignment horizontal="center" vertical="center" wrapText="1"/>
    </xf>
    <xf numFmtId="0" fontId="17" fillId="0" borderId="0" xfId="2" quotePrefix="1" applyFont="1" applyAlignment="1">
      <alignment horizontal="center" vertical="center" wrapText="1"/>
    </xf>
    <xf numFmtId="0" fontId="17" fillId="0" borderId="15" xfId="2" quotePrefix="1" applyFont="1" applyBorder="1" applyAlignment="1">
      <alignment horizontal="center" vertical="center" wrapText="1"/>
    </xf>
    <xf numFmtId="0" fontId="8" fillId="0" borderId="13" xfId="2" quotePrefix="1" applyFont="1" applyBorder="1" applyAlignment="1">
      <alignment horizontal="left" vertical="center"/>
    </xf>
    <xf numFmtId="0" fontId="8" fillId="0" borderId="0" xfId="2" quotePrefix="1" applyFont="1" applyAlignment="1">
      <alignment horizontal="left" vertical="center"/>
    </xf>
    <xf numFmtId="0" fontId="8" fillId="0" borderId="15" xfId="2" quotePrefix="1" applyFont="1" applyBorder="1" applyAlignment="1">
      <alignment horizontal="left" vertical="center"/>
    </xf>
    <xf numFmtId="0" fontId="5" fillId="0" borderId="13" xfId="2" quotePrefix="1" applyFont="1" applyBorder="1" applyAlignment="1">
      <alignment horizontal="left" vertical="center" wrapText="1" indent="3"/>
    </xf>
    <xf numFmtId="0" fontId="5" fillId="0" borderId="0" xfId="2" quotePrefix="1" applyFont="1" applyAlignment="1">
      <alignment horizontal="left" vertical="center" wrapText="1" indent="3"/>
    </xf>
    <xf numFmtId="0" fontId="5" fillId="0" borderId="15" xfId="2" quotePrefix="1" applyFont="1" applyBorder="1" applyAlignment="1">
      <alignment horizontal="left" vertical="center" wrapText="1" indent="3"/>
    </xf>
  </cellXfs>
  <cellStyles count="4">
    <cellStyle name="Milliers" xfId="1" builtinId="3"/>
    <cellStyle name="Normal" xfId="0" builtinId="0"/>
    <cellStyle name="Normal 2" xfId="3" xr:uid="{378DCED2-638D-490D-B874-E787431C285A}"/>
    <cellStyle name="Normal 3" xfId="2" xr:uid="{60A1BE69-E821-4EE9-B103-A48C0BE02D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97155</xdr:colOff>
      <xdr:row>0</xdr:row>
      <xdr:rowOff>55245</xdr:rowOff>
    </xdr:from>
    <xdr:to>
      <xdr:col>6</xdr:col>
      <xdr:colOff>256540</xdr:colOff>
      <xdr:row>3</xdr:row>
      <xdr:rowOff>188595</xdr:rowOff>
    </xdr:to>
    <xdr:pic>
      <xdr:nvPicPr>
        <xdr:cNvPr id="2" name="Image 1" descr="Fichier:Logo de l'Office national des combattants et des ...">
          <a:extLst>
            <a:ext uri="{FF2B5EF4-FFF2-40B4-BE49-F238E27FC236}">
              <a16:creationId xmlns:a16="http://schemas.microsoft.com/office/drawing/2014/main" id="{5D7BB8F2-82FD-48E2-86DB-9CD90D206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" y="55245"/>
          <a:ext cx="1614805" cy="6362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contact@equilibre-structure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A5320-8CCD-4042-BCED-798796C43CF5}">
  <sheetPr>
    <pageSetUpPr fitToPage="1"/>
  </sheetPr>
  <dimension ref="A4:T48"/>
  <sheetViews>
    <sheetView showGridLines="0" showZeros="0" showOutlineSymbols="0" view="pageBreakPreview" zoomScaleNormal="100" zoomScaleSheetLayoutView="100" workbookViewId="0">
      <selection activeCell="R19" sqref="R19"/>
    </sheetView>
  </sheetViews>
  <sheetFormatPr baseColWidth="10" defaultColWidth="11.5" defaultRowHeight="13" x14ac:dyDescent="0.15"/>
  <cols>
    <col min="1" max="1" width="4.33203125" style="124" customWidth="1"/>
    <col min="2" max="2" width="2.1640625" style="124" customWidth="1"/>
    <col min="3" max="5" width="3.5" style="124" customWidth="1"/>
    <col min="6" max="6" width="4" style="124" customWidth="1"/>
    <col min="7" max="7" width="8.6640625" style="124" customWidth="1"/>
    <col min="8" max="8" width="6" style="124" customWidth="1"/>
    <col min="9" max="9" width="13.83203125" style="124" customWidth="1"/>
    <col min="10" max="10" width="11.6640625" style="126" customWidth="1"/>
    <col min="11" max="11" width="5.6640625" style="127" customWidth="1"/>
    <col min="12" max="12" width="7.33203125" style="126" customWidth="1"/>
    <col min="13" max="13" width="9.33203125" style="125" customWidth="1"/>
    <col min="14" max="14" width="13.5" style="125" customWidth="1"/>
    <col min="15" max="17" width="5.6640625" style="124" customWidth="1"/>
    <col min="18" max="18" width="20.5" style="124" customWidth="1"/>
    <col min="19" max="19" width="5.6640625" style="124" customWidth="1"/>
    <col min="20" max="20" width="7.5" style="124" customWidth="1"/>
    <col min="21" max="22" width="5.6640625" style="124" customWidth="1"/>
    <col min="23" max="16384" width="11.5" style="124"/>
  </cols>
  <sheetData>
    <row r="4" spans="1:14" ht="18" customHeight="1" x14ac:dyDescent="0.15">
      <c r="A4" s="177" t="s">
        <v>249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</row>
    <row r="5" spans="1:14" ht="14.25" customHeight="1" x14ac:dyDescent="0.15">
      <c r="A5" s="162" t="s">
        <v>248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14" ht="14.25" customHeight="1" x14ac:dyDescent="0.15">
      <c r="A6" s="162" t="s">
        <v>247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ht="14.25" customHeight="1" x14ac:dyDescent="0.15">
      <c r="A7" s="162" t="s">
        <v>246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4" ht="14.25" customHeight="1" x14ac:dyDescent="0.15">
      <c r="A8" s="162" t="s">
        <v>245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</row>
    <row r="10" spans="1:14" ht="15.5" customHeight="1" x14ac:dyDescent="0.2">
      <c r="A10" s="155"/>
      <c r="B10" s="155"/>
      <c r="C10" s="155"/>
      <c r="D10" s="155"/>
      <c r="E10" s="155"/>
      <c r="F10" s="155"/>
      <c r="G10" s="155"/>
      <c r="H10" s="155"/>
    </row>
    <row r="11" spans="1:14" ht="24" customHeight="1" x14ac:dyDescent="0.15">
      <c r="A11" s="178" t="s">
        <v>244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</row>
    <row r="12" spans="1:14" ht="40.5" customHeight="1" x14ac:dyDescent="0.15">
      <c r="A12" s="179" t="s">
        <v>243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</row>
    <row r="13" spans="1:14" ht="7.5" customHeight="1" x14ac:dyDescent="0.2">
      <c r="A13" s="155"/>
      <c r="B13" s="155"/>
      <c r="C13" s="155"/>
      <c r="D13" s="155"/>
      <c r="E13" s="155"/>
      <c r="F13" s="155"/>
      <c r="G13" s="155"/>
      <c r="H13" s="155"/>
    </row>
    <row r="14" spans="1:14" ht="11.5" customHeight="1" x14ac:dyDescent="0.2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</row>
    <row r="15" spans="1:14" ht="16" x14ac:dyDescent="0.2">
      <c r="A15" s="155"/>
      <c r="B15" s="155"/>
      <c r="C15" s="155"/>
      <c r="D15" s="155"/>
      <c r="E15" s="155"/>
      <c r="F15" s="155"/>
      <c r="G15" s="155"/>
      <c r="H15" s="155"/>
      <c r="M15" s="156" t="s">
        <v>254</v>
      </c>
    </row>
    <row r="16" spans="1:14" s="136" customFormat="1" ht="36" customHeight="1" x14ac:dyDescent="0.2">
      <c r="A16" s="181" t="s">
        <v>252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</row>
    <row r="17" spans="1:14" s="136" customFormat="1" ht="36" customHeight="1" x14ac:dyDescent="0.2">
      <c r="A17" s="184" t="s">
        <v>250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6"/>
    </row>
    <row r="18" spans="1:14" ht="9.5" customHeight="1" x14ac:dyDescent="0.2">
      <c r="A18" s="155"/>
      <c r="B18" s="155"/>
      <c r="C18" s="155"/>
      <c r="D18" s="155"/>
      <c r="E18" s="155"/>
      <c r="F18" s="155"/>
      <c r="G18" s="155"/>
      <c r="H18" s="155"/>
      <c r="L18" s="124"/>
      <c r="M18" s="154"/>
    </row>
    <row r="19" spans="1:14" ht="11.25" customHeight="1" x14ac:dyDescent="0.15"/>
    <row r="20" spans="1:14" ht="24.5" customHeight="1" x14ac:dyDescent="0.15"/>
    <row r="21" spans="1:14" ht="15" customHeight="1" x14ac:dyDescent="0.15">
      <c r="A21" s="158" t="s">
        <v>242</v>
      </c>
      <c r="B21" s="159"/>
      <c r="C21" s="159"/>
      <c r="D21" s="159"/>
      <c r="E21" s="159"/>
      <c r="F21" s="159"/>
      <c r="G21" s="159"/>
      <c r="H21" s="159"/>
      <c r="I21" s="160"/>
      <c r="J21" s="158" t="s">
        <v>241</v>
      </c>
      <c r="K21" s="159"/>
      <c r="L21" s="159"/>
      <c r="M21" s="159"/>
      <c r="N21" s="160"/>
    </row>
    <row r="22" spans="1:14" ht="15" customHeight="1" x14ac:dyDescent="0.15">
      <c r="A22" s="161" t="s">
        <v>240</v>
      </c>
      <c r="B22" s="162"/>
      <c r="C22" s="162"/>
      <c r="D22" s="162"/>
      <c r="E22" s="162"/>
      <c r="F22" s="162"/>
      <c r="G22" s="162"/>
      <c r="H22" s="162"/>
      <c r="I22" s="162"/>
      <c r="J22" s="161" t="s">
        <v>239</v>
      </c>
      <c r="K22" s="162"/>
      <c r="L22" s="162"/>
      <c r="M22" s="162"/>
      <c r="N22" s="163"/>
    </row>
    <row r="23" spans="1:14" s="136" customFormat="1" ht="15" customHeight="1" x14ac:dyDescent="0.2">
      <c r="A23" s="161" t="s">
        <v>238</v>
      </c>
      <c r="B23" s="162"/>
      <c r="C23" s="162"/>
      <c r="D23" s="162"/>
      <c r="E23" s="162"/>
      <c r="F23" s="162"/>
      <c r="G23" s="162"/>
      <c r="H23" s="162"/>
      <c r="I23" s="162"/>
      <c r="J23" s="161" t="s">
        <v>237</v>
      </c>
      <c r="K23" s="162"/>
      <c r="L23" s="162"/>
      <c r="M23" s="162"/>
      <c r="N23" s="163"/>
    </row>
    <row r="24" spans="1:14" s="136" customFormat="1" ht="15" customHeight="1" x14ac:dyDescent="0.2">
      <c r="A24" s="161" t="s">
        <v>236</v>
      </c>
      <c r="B24" s="162"/>
      <c r="C24" s="162"/>
      <c r="D24" s="162"/>
      <c r="E24" s="162"/>
      <c r="F24" s="162"/>
      <c r="G24" s="162"/>
      <c r="H24" s="162"/>
      <c r="I24" s="162"/>
      <c r="J24" s="161" t="s">
        <v>235</v>
      </c>
      <c r="K24" s="162"/>
      <c r="L24" s="162"/>
      <c r="M24" s="162"/>
      <c r="N24" s="163"/>
    </row>
    <row r="25" spans="1:14" s="136" customFormat="1" ht="15" customHeight="1" x14ac:dyDescent="0.2">
      <c r="A25" s="161" t="s">
        <v>234</v>
      </c>
      <c r="B25" s="162"/>
      <c r="C25" s="162"/>
      <c r="D25" s="162"/>
      <c r="E25" s="162"/>
      <c r="F25" s="162"/>
      <c r="G25" s="162"/>
      <c r="H25" s="162"/>
      <c r="I25" s="162"/>
      <c r="J25" s="161" t="s">
        <v>233</v>
      </c>
      <c r="K25" s="162"/>
      <c r="L25" s="162"/>
      <c r="M25" s="162"/>
      <c r="N25" s="163"/>
    </row>
    <row r="26" spans="1:14" s="136" customFormat="1" ht="15" customHeight="1" x14ac:dyDescent="0.2">
      <c r="A26" s="164" t="s">
        <v>232</v>
      </c>
      <c r="B26" s="165"/>
      <c r="C26" s="165"/>
      <c r="D26" s="165"/>
      <c r="E26" s="165"/>
      <c r="F26" s="165"/>
      <c r="G26" s="165"/>
      <c r="H26" s="165"/>
      <c r="I26" s="165"/>
      <c r="J26" s="164" t="s">
        <v>231</v>
      </c>
      <c r="K26" s="165"/>
      <c r="L26" s="165"/>
      <c r="M26" s="165"/>
      <c r="N26" s="166"/>
    </row>
    <row r="27" spans="1:14" s="136" customFormat="1" ht="15" customHeight="1" x14ac:dyDescent="0.2">
      <c r="A27" s="151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</row>
    <row r="28" spans="1:14" s="136" customFormat="1" ht="15" customHeight="1" x14ac:dyDescent="0.2">
      <c r="A28" s="170" t="s">
        <v>230</v>
      </c>
      <c r="B28" s="171"/>
      <c r="C28" s="171"/>
      <c r="D28" s="171"/>
      <c r="E28" s="171"/>
      <c r="F28" s="171"/>
      <c r="G28" s="171"/>
      <c r="H28" s="171"/>
      <c r="I28" s="172"/>
      <c r="J28" s="158" t="s">
        <v>229</v>
      </c>
      <c r="K28" s="159"/>
      <c r="L28" s="159"/>
      <c r="M28" s="159"/>
      <c r="N28" s="160"/>
    </row>
    <row r="29" spans="1:14" s="136" customFormat="1" ht="15" customHeight="1" x14ac:dyDescent="0.2">
      <c r="A29" s="173" t="s">
        <v>228</v>
      </c>
      <c r="B29" s="174"/>
      <c r="C29" s="174"/>
      <c r="D29" s="174"/>
      <c r="E29" s="174"/>
      <c r="F29" s="174"/>
      <c r="G29" s="174"/>
      <c r="H29" s="174"/>
      <c r="I29" s="175"/>
      <c r="J29" s="162" t="s">
        <v>227</v>
      </c>
      <c r="K29" s="162"/>
      <c r="L29" s="162"/>
      <c r="M29" s="162"/>
      <c r="N29" s="163"/>
    </row>
    <row r="30" spans="1:14" s="136" customFormat="1" ht="15" customHeight="1" x14ac:dyDescent="0.2">
      <c r="A30" s="161" t="s">
        <v>226</v>
      </c>
      <c r="B30" s="162"/>
      <c r="C30" s="162"/>
      <c r="D30" s="162"/>
      <c r="E30" s="162"/>
      <c r="F30" s="162"/>
      <c r="G30" s="162"/>
      <c r="H30" s="162"/>
      <c r="I30" s="163"/>
      <c r="J30" s="162" t="s">
        <v>225</v>
      </c>
      <c r="K30" s="162"/>
      <c r="L30" s="162"/>
      <c r="M30" s="162"/>
      <c r="N30" s="163"/>
    </row>
    <row r="31" spans="1:14" s="136" customFormat="1" ht="15" customHeight="1" x14ac:dyDescent="0.2">
      <c r="A31" s="161" t="s">
        <v>224</v>
      </c>
      <c r="B31" s="162"/>
      <c r="C31" s="162"/>
      <c r="D31" s="162"/>
      <c r="E31" s="162"/>
      <c r="F31" s="162"/>
      <c r="G31" s="162"/>
      <c r="H31" s="162"/>
      <c r="I31" s="163"/>
      <c r="J31" s="162" t="s">
        <v>223</v>
      </c>
      <c r="K31" s="162"/>
      <c r="L31" s="162"/>
      <c r="M31" s="162"/>
      <c r="N31" s="163"/>
    </row>
    <row r="32" spans="1:14" s="136" customFormat="1" ht="15" customHeight="1" x14ac:dyDescent="0.2">
      <c r="A32" s="161" t="s">
        <v>222</v>
      </c>
      <c r="B32" s="162"/>
      <c r="C32" s="162"/>
      <c r="D32" s="162"/>
      <c r="E32" s="162"/>
      <c r="F32" s="162"/>
      <c r="G32" s="162"/>
      <c r="H32" s="162"/>
      <c r="I32" s="163"/>
      <c r="J32" s="162" t="s">
        <v>221</v>
      </c>
      <c r="K32" s="162"/>
      <c r="L32" s="162"/>
      <c r="M32" s="162"/>
      <c r="N32" s="163"/>
    </row>
    <row r="33" spans="1:20" s="136" customFormat="1" ht="15" customHeight="1" x14ac:dyDescent="0.2">
      <c r="A33" s="164" t="s">
        <v>220</v>
      </c>
      <c r="B33" s="165"/>
      <c r="C33" s="165"/>
      <c r="D33" s="165"/>
      <c r="E33" s="165"/>
      <c r="F33" s="165"/>
      <c r="G33" s="165"/>
      <c r="H33" s="165"/>
      <c r="I33" s="165"/>
      <c r="J33" s="164" t="s">
        <v>219</v>
      </c>
      <c r="K33" s="165"/>
      <c r="L33" s="165"/>
      <c r="M33" s="165"/>
      <c r="N33" s="166"/>
    </row>
    <row r="34" spans="1:20" s="136" customFormat="1" ht="6" customHeight="1" x14ac:dyDescent="0.2">
      <c r="A34" s="153"/>
      <c r="B34" s="153"/>
      <c r="C34" s="153"/>
      <c r="D34" s="153"/>
      <c r="E34" s="153"/>
      <c r="F34" s="153"/>
      <c r="G34" s="153"/>
      <c r="H34" s="153"/>
      <c r="I34" s="153"/>
      <c r="J34" s="152"/>
      <c r="K34" s="151"/>
      <c r="L34" s="151"/>
      <c r="M34" s="151"/>
      <c r="N34" s="151"/>
    </row>
    <row r="35" spans="1:20" s="136" customFormat="1" ht="7.75" customHeight="1" x14ac:dyDescent="0.2">
      <c r="J35" s="150"/>
      <c r="K35" s="149"/>
      <c r="L35" s="132"/>
      <c r="M35" s="148"/>
    </row>
    <row r="36" spans="1:20" ht="26.5" customHeight="1" x14ac:dyDescent="0.15">
      <c r="A36" s="169" t="s">
        <v>218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</row>
    <row r="37" spans="1:20" ht="7.25" customHeight="1" x14ac:dyDescent="0.15">
      <c r="B37" s="147"/>
      <c r="C37" s="145"/>
      <c r="D37" s="145"/>
      <c r="E37" s="145"/>
      <c r="F37" s="145"/>
      <c r="G37" s="145"/>
      <c r="H37" s="145"/>
      <c r="I37" s="146"/>
      <c r="J37" s="176"/>
      <c r="K37" s="176"/>
      <c r="L37" s="176"/>
      <c r="M37" s="176"/>
      <c r="N37" s="145"/>
    </row>
    <row r="38" spans="1:20" ht="16.5" customHeight="1" x14ac:dyDescent="0.15">
      <c r="A38" s="140"/>
      <c r="B38" s="136"/>
      <c r="C38" s="144" t="s">
        <v>217</v>
      </c>
      <c r="D38" s="144"/>
      <c r="E38" s="144"/>
      <c r="F38" s="144"/>
      <c r="G38" s="144"/>
      <c r="H38" s="144"/>
      <c r="I38" s="143">
        <f>+'Maç TF'!R208</f>
        <v>0</v>
      </c>
      <c r="J38" s="167"/>
      <c r="K38" s="167"/>
      <c r="L38" s="167"/>
      <c r="M38" s="167"/>
      <c r="N38" s="137"/>
    </row>
    <row r="39" spans="1:20" s="136" customFormat="1" ht="16.5" customHeight="1" x14ac:dyDescent="0.2">
      <c r="A39" s="140"/>
      <c r="C39" s="142" t="s">
        <v>216</v>
      </c>
      <c r="D39" s="142"/>
      <c r="E39" s="142"/>
      <c r="F39" s="142"/>
      <c r="G39" s="142"/>
      <c r="H39" s="142"/>
      <c r="I39" s="141">
        <f>+'Maç TO1'!R29</f>
        <v>0</v>
      </c>
      <c r="J39" s="167"/>
      <c r="K39" s="167"/>
      <c r="L39" s="167"/>
      <c r="M39" s="167"/>
      <c r="N39" s="137"/>
    </row>
    <row r="40" spans="1:20" s="136" customFormat="1" ht="16.5" customHeight="1" x14ac:dyDescent="0.2">
      <c r="A40" s="140"/>
      <c r="C40" s="142" t="s">
        <v>215</v>
      </c>
      <c r="D40" s="142"/>
      <c r="E40" s="142"/>
      <c r="F40" s="142"/>
      <c r="G40" s="142"/>
      <c r="H40" s="142"/>
      <c r="I40" s="141">
        <f>+'Maç TO2'!R11</f>
        <v>0</v>
      </c>
      <c r="J40" s="167"/>
      <c r="K40" s="167"/>
      <c r="L40" s="168"/>
      <c r="M40" s="168"/>
      <c r="N40" s="137"/>
    </row>
    <row r="41" spans="1:20" s="136" customFormat="1" ht="8.5" customHeight="1" x14ac:dyDescent="0.2">
      <c r="A41" s="140"/>
      <c r="C41" s="139"/>
      <c r="D41" s="139"/>
      <c r="E41" s="139"/>
      <c r="F41" s="139"/>
      <c r="G41" s="139"/>
      <c r="H41" s="139"/>
      <c r="I41" s="132"/>
      <c r="J41" s="132"/>
      <c r="K41" s="132"/>
      <c r="L41" s="138"/>
      <c r="M41" s="138"/>
      <c r="N41" s="137"/>
    </row>
    <row r="42" spans="1:20" ht="15" customHeight="1" x14ac:dyDescent="0.15">
      <c r="C42" s="131" t="s">
        <v>214</v>
      </c>
      <c r="I42" s="130">
        <f>SUM(I38:I40)</f>
        <v>0</v>
      </c>
      <c r="J42" s="187">
        <f>SUM(J38:J40)</f>
        <v>0</v>
      </c>
      <c r="K42" s="187"/>
      <c r="L42" s="187">
        <f>SUM(L38:L40)</f>
        <v>0</v>
      </c>
      <c r="M42" s="187"/>
      <c r="N42" s="135"/>
      <c r="R42" s="134"/>
      <c r="T42" s="128"/>
    </row>
    <row r="43" spans="1:20" ht="15" customHeight="1" x14ac:dyDescent="0.15">
      <c r="C43" s="133" t="s">
        <v>1</v>
      </c>
      <c r="I43" s="132">
        <f>+I42*0.2</f>
        <v>0</v>
      </c>
      <c r="J43" s="167">
        <f>+J42*0.2</f>
        <v>0</v>
      </c>
      <c r="K43" s="167"/>
      <c r="L43" s="167">
        <f>+L42*0.2</f>
        <v>0</v>
      </c>
      <c r="M43" s="167"/>
    </row>
    <row r="44" spans="1:20" ht="15" customHeight="1" x14ac:dyDescent="0.15">
      <c r="C44" s="131" t="s">
        <v>213</v>
      </c>
      <c r="I44" s="130">
        <f>+I42*1.2</f>
        <v>0</v>
      </c>
      <c r="J44" s="187">
        <f>+J42*1.2</f>
        <v>0</v>
      </c>
      <c r="K44" s="187"/>
      <c r="L44" s="187">
        <f>+L42*1.2</f>
        <v>0</v>
      </c>
      <c r="M44" s="187"/>
      <c r="R44" s="129"/>
      <c r="T44" s="128"/>
    </row>
    <row r="48" spans="1:20" x14ac:dyDescent="0.15">
      <c r="M48" s="124"/>
      <c r="N48" s="124"/>
    </row>
  </sheetData>
  <mergeCells count="49">
    <mergeCell ref="J37:K37"/>
    <mergeCell ref="J44:K44"/>
    <mergeCell ref="L44:M44"/>
    <mergeCell ref="J42:K42"/>
    <mergeCell ref="L42:M42"/>
    <mergeCell ref="J38:K38"/>
    <mergeCell ref="J39:K39"/>
    <mergeCell ref="L38:M38"/>
    <mergeCell ref="L39:M39"/>
    <mergeCell ref="J43:K43"/>
    <mergeCell ref="L43:M43"/>
    <mergeCell ref="A11:N11"/>
    <mergeCell ref="A12:N12"/>
    <mergeCell ref="A14:N14"/>
    <mergeCell ref="A16:N16"/>
    <mergeCell ref="A17:N17"/>
    <mergeCell ref="A4:N4"/>
    <mergeCell ref="A5:N5"/>
    <mergeCell ref="A6:N6"/>
    <mergeCell ref="A7:N7"/>
    <mergeCell ref="A8:N8"/>
    <mergeCell ref="J28:N28"/>
    <mergeCell ref="J40:K40"/>
    <mergeCell ref="L40:M40"/>
    <mergeCell ref="A36:N36"/>
    <mergeCell ref="A28:I28"/>
    <mergeCell ref="A32:I32"/>
    <mergeCell ref="A29:I29"/>
    <mergeCell ref="A30:I30"/>
    <mergeCell ref="A31:I31"/>
    <mergeCell ref="J33:N33"/>
    <mergeCell ref="J29:N29"/>
    <mergeCell ref="J30:N30"/>
    <mergeCell ref="A33:I33"/>
    <mergeCell ref="J31:N31"/>
    <mergeCell ref="J32:N32"/>
    <mergeCell ref="L37:M37"/>
    <mergeCell ref="J21:N21"/>
    <mergeCell ref="J22:N22"/>
    <mergeCell ref="A21:I21"/>
    <mergeCell ref="A22:I22"/>
    <mergeCell ref="A26:I26"/>
    <mergeCell ref="J26:N26"/>
    <mergeCell ref="A23:I23"/>
    <mergeCell ref="A24:I24"/>
    <mergeCell ref="A25:I25"/>
    <mergeCell ref="J23:N23"/>
    <mergeCell ref="J24:N24"/>
    <mergeCell ref="J25:N25"/>
  </mergeCells>
  <hyperlinks>
    <hyperlink ref="J26" r:id="rId1" xr:uid="{3AE0F4D6-544C-41C7-BE1B-D7919E714169}"/>
    <hyperlink ref="A33" r:id="rId2" xr:uid="{07088E57-F503-4CA2-8C14-197E11FF0CDB}"/>
  </hyperlinks>
  <printOptions horizontalCentered="1" gridLinesSet="0"/>
  <pageMargins left="0.39370078740157483" right="0.39370078740157483" top="0.59055118110236227" bottom="0.78740157480314965" header="0.19685039370078741" footer="0.19685039370078741"/>
  <pageSetup paperSize="256" scale="92" fitToHeight="0" orientation="portrait" r:id="rId3"/>
  <headerFooter differentFirst="1">
    <oddFooter>&amp;L&amp;7 67 - Natzweiler - Camp du Struthof
Restauration de la baraque cuisine&amp;C&amp;7PRO/DCE&amp;R&amp;7DPGF LOT 3
page &amp;P /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58757-8A5C-44F6-9905-F1B529733E02}">
  <sheetPr>
    <tabColor rgb="FF00B050"/>
    <outlinePr summaryBelow="0" summaryRight="0"/>
    <pageSetUpPr fitToPage="1"/>
  </sheetPr>
  <dimension ref="A1:Z210"/>
  <sheetViews>
    <sheetView showGridLines="0" showZeros="0" tabSelected="1" view="pageBreakPreview" topLeftCell="A18" zoomScaleNormal="100" zoomScaleSheetLayoutView="100" workbookViewId="0">
      <selection activeCell="P168" sqref="P168"/>
    </sheetView>
  </sheetViews>
  <sheetFormatPr baseColWidth="10" defaultColWidth="11.5" defaultRowHeight="11" outlineLevelRow="1" x14ac:dyDescent="0.2"/>
  <cols>
    <col min="1" max="1" width="3.6640625" style="1" customWidth="1"/>
    <col min="2" max="2" width="4.6640625" style="1" customWidth="1"/>
    <col min="3" max="3" width="1.6640625" style="1" customWidth="1"/>
    <col min="4" max="5" width="1.83203125" style="1" customWidth="1"/>
    <col min="6" max="6" width="8.5" style="1" customWidth="1"/>
    <col min="7" max="7" width="2.83203125" style="1" customWidth="1"/>
    <col min="8" max="8" width="7.5" style="1" customWidth="1"/>
    <col min="9" max="9" width="2.5" style="1" customWidth="1"/>
    <col min="10" max="10" width="7.5" style="1" customWidth="1"/>
    <col min="11" max="11" width="1.83203125" style="1" customWidth="1"/>
    <col min="12" max="12" width="8.5" style="1" customWidth="1"/>
    <col min="13" max="13" width="1.6640625" style="1" customWidth="1"/>
    <col min="14" max="14" width="9.1640625" style="1" customWidth="1"/>
    <col min="15" max="15" width="3.6640625" style="1" customWidth="1"/>
    <col min="16" max="16" width="6" style="1" customWidth="1"/>
    <col min="17" max="17" width="7.5" style="1" customWidth="1"/>
    <col min="18" max="18" width="10.1640625" style="3" customWidth="1"/>
    <col min="19" max="19" width="10.1640625" style="2" customWidth="1"/>
    <col min="20" max="20" width="6.6640625" style="1" customWidth="1"/>
    <col min="21" max="16384" width="11.5" style="1"/>
  </cols>
  <sheetData>
    <row r="1" spans="1:23" ht="28.5" customHeight="1" x14ac:dyDescent="0.2">
      <c r="A1" s="120" t="s">
        <v>186</v>
      </c>
      <c r="B1" s="120" t="s">
        <v>185</v>
      </c>
      <c r="C1" s="222" t="s">
        <v>184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120" t="s">
        <v>183</v>
      </c>
      <c r="Q1" s="120" t="s">
        <v>182</v>
      </c>
      <c r="R1" s="120" t="s">
        <v>181</v>
      </c>
      <c r="S1" s="119" t="s">
        <v>180</v>
      </c>
    </row>
    <row r="2" spans="1:23" ht="19.25" customHeight="1" x14ac:dyDescent="0.2">
      <c r="A2" s="118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6"/>
      <c r="Q2" s="116"/>
      <c r="R2" s="115"/>
      <c r="S2" s="114"/>
    </row>
    <row r="3" spans="1:23" ht="23.5" customHeight="1" x14ac:dyDescent="0.2">
      <c r="A3" s="40"/>
      <c r="B3" s="39"/>
      <c r="C3" s="223" t="s">
        <v>179</v>
      </c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5"/>
      <c r="P3" s="35"/>
      <c r="Q3" s="34"/>
      <c r="R3" s="41"/>
      <c r="S3" s="41"/>
      <c r="W3" s="12"/>
    </row>
    <row r="4" spans="1:23" ht="16.75" customHeight="1" x14ac:dyDescent="0.2">
      <c r="A4" s="40"/>
      <c r="B4" s="39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42"/>
      <c r="P4" s="35"/>
      <c r="Q4" s="34"/>
      <c r="R4" s="41"/>
      <c r="S4" s="41"/>
    </row>
    <row r="5" spans="1:23" ht="22.75" customHeight="1" x14ac:dyDescent="0.2">
      <c r="A5" s="40"/>
      <c r="B5" s="39"/>
      <c r="C5" s="211" t="s">
        <v>178</v>
      </c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3"/>
      <c r="P5" s="35"/>
      <c r="Q5" s="34"/>
      <c r="R5" s="41"/>
      <c r="S5" s="41"/>
    </row>
    <row r="6" spans="1:23" ht="15" customHeight="1" x14ac:dyDescent="0.2">
      <c r="A6" s="40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42"/>
      <c r="P6" s="35"/>
      <c r="Q6" s="34"/>
      <c r="R6" s="41"/>
      <c r="S6" s="41"/>
    </row>
    <row r="7" spans="1:23" ht="27.5" customHeight="1" x14ac:dyDescent="0.2">
      <c r="A7" s="40" t="str">
        <f>IF(P7&lt;&gt;"",MAX(#REF!)+1,"")</f>
        <v/>
      </c>
      <c r="B7" s="39"/>
      <c r="C7" s="214" t="s">
        <v>177</v>
      </c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5"/>
      <c r="P7" s="35"/>
      <c r="Q7" s="34"/>
      <c r="R7" s="41"/>
      <c r="S7" s="41">
        <f t="shared" ref="S7:S27" si="0">+R7*Q7</f>
        <v>0</v>
      </c>
      <c r="T7" s="112"/>
      <c r="U7" s="71"/>
      <c r="V7" s="71"/>
      <c r="W7" s="12"/>
    </row>
    <row r="8" spans="1:23" ht="15" customHeight="1" x14ac:dyDescent="0.2">
      <c r="A8" s="40" t="str">
        <f>IF(P8&lt;&gt;"",MAX(A$7:A7)+1,"")</f>
        <v/>
      </c>
      <c r="B8" s="39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79"/>
      <c r="P8" s="35"/>
      <c r="Q8" s="34"/>
      <c r="R8" s="41"/>
      <c r="S8" s="41">
        <f t="shared" si="0"/>
        <v>0</v>
      </c>
    </row>
    <row r="9" spans="1:23" ht="15" customHeight="1" x14ac:dyDescent="0.2">
      <c r="A9" s="40" t="str">
        <f>IF(P9&lt;&gt;"",MAX(A$7:A8)+1,"")</f>
        <v/>
      </c>
      <c r="B9" s="39" t="s">
        <v>176</v>
      </c>
      <c r="C9" s="104" t="s">
        <v>175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7"/>
      <c r="P9" s="39"/>
      <c r="Q9" s="33"/>
      <c r="R9" s="41"/>
      <c r="S9" s="41">
        <f t="shared" si="0"/>
        <v>0</v>
      </c>
    </row>
    <row r="10" spans="1:23" ht="15" customHeight="1" x14ac:dyDescent="0.2">
      <c r="A10" s="40">
        <f>IF(P10&lt;&gt;"",MAX(A$7:A9)+1,"")</f>
        <v>1</v>
      </c>
      <c r="B10" s="39"/>
      <c r="C10" s="105" t="s">
        <v>174</v>
      </c>
      <c r="D10" s="103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59"/>
      <c r="P10" s="35" t="s">
        <v>4</v>
      </c>
      <c r="Q10" s="34">
        <v>1</v>
      </c>
      <c r="R10" s="41"/>
      <c r="S10" s="41">
        <f t="shared" si="0"/>
        <v>0</v>
      </c>
    </row>
    <row r="11" spans="1:23" ht="15" customHeight="1" x14ac:dyDescent="0.2">
      <c r="A11" s="40">
        <f>IF(P11&lt;&gt;"",MAX(A$7:A10)+1,"")</f>
        <v>2</v>
      </c>
      <c r="B11" s="39"/>
      <c r="C11" s="105" t="s">
        <v>173</v>
      </c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0"/>
      <c r="P11" s="35" t="s">
        <v>4</v>
      </c>
      <c r="Q11" s="34">
        <v>1</v>
      </c>
      <c r="R11" s="41"/>
      <c r="S11" s="41">
        <f t="shared" si="0"/>
        <v>0</v>
      </c>
      <c r="T11" s="71"/>
    </row>
    <row r="12" spans="1:23" ht="15" customHeight="1" x14ac:dyDescent="0.2">
      <c r="A12" s="40" t="str">
        <f>IF(P12&lt;&gt;"",MAX(A$7:A11)+1,"")</f>
        <v/>
      </c>
      <c r="B12" s="39"/>
      <c r="C12" s="96"/>
      <c r="D12" s="108"/>
      <c r="E12" s="108"/>
      <c r="G12" s="108"/>
      <c r="H12" s="108"/>
      <c r="I12" s="108"/>
      <c r="J12" s="108"/>
      <c r="K12" s="108"/>
      <c r="L12" s="108"/>
      <c r="M12" s="108"/>
      <c r="N12" s="108"/>
      <c r="O12" s="107"/>
      <c r="P12" s="39"/>
      <c r="Q12" s="33"/>
      <c r="R12" s="41"/>
      <c r="S12" s="41">
        <f t="shared" si="0"/>
        <v>0</v>
      </c>
      <c r="T12" s="109"/>
    </row>
    <row r="13" spans="1:23" ht="15" customHeight="1" x14ac:dyDescent="0.2">
      <c r="A13" s="40" t="str">
        <f>IF(P13&lt;&gt;"",MAX(A$7:A12)+1,"")</f>
        <v/>
      </c>
      <c r="B13" s="39" t="s">
        <v>172</v>
      </c>
      <c r="C13" s="104" t="s">
        <v>171</v>
      </c>
      <c r="D13" s="104"/>
      <c r="E13" s="108"/>
      <c r="G13" s="108"/>
      <c r="H13" s="108"/>
      <c r="I13" s="108"/>
      <c r="J13" s="108"/>
      <c r="K13" s="108"/>
      <c r="L13" s="108"/>
      <c r="M13" s="108"/>
      <c r="N13" s="108"/>
      <c r="O13" s="107"/>
      <c r="P13" s="39"/>
      <c r="Q13" s="33"/>
      <c r="R13" s="41"/>
      <c r="S13" s="41">
        <f t="shared" si="0"/>
        <v>0</v>
      </c>
      <c r="T13" s="109"/>
    </row>
    <row r="14" spans="1:23" ht="33" customHeight="1" x14ac:dyDescent="0.2">
      <c r="A14" s="40">
        <f>IF(P14&lt;&gt;"",MAX(A$7:A13)+1,"")</f>
        <v>3</v>
      </c>
      <c r="B14" s="39"/>
      <c r="C14" s="226" t="s">
        <v>170</v>
      </c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8"/>
      <c r="P14" s="35" t="s">
        <v>4</v>
      </c>
      <c r="Q14" s="34">
        <v>1</v>
      </c>
      <c r="R14" s="41"/>
      <c r="S14" s="41">
        <f t="shared" si="0"/>
        <v>0</v>
      </c>
      <c r="T14" s="109"/>
    </row>
    <row r="15" spans="1:23" ht="26.5" customHeight="1" x14ac:dyDescent="0.2">
      <c r="A15" s="40">
        <f>IF(P15&lt;&gt;"",MAX(A$7:A14)+1,"")</f>
        <v>4</v>
      </c>
      <c r="B15" s="39"/>
      <c r="C15" s="226" t="s">
        <v>169</v>
      </c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8"/>
      <c r="P15" s="35" t="s">
        <v>4</v>
      </c>
      <c r="Q15" s="34">
        <v>1</v>
      </c>
      <c r="R15" s="41"/>
      <c r="S15" s="41">
        <f t="shared" si="0"/>
        <v>0</v>
      </c>
      <c r="T15" s="109"/>
    </row>
    <row r="16" spans="1:23" ht="15" customHeight="1" x14ac:dyDescent="0.2">
      <c r="A16" s="40" t="str">
        <f>IF(P16&lt;&gt;"",MAX(A$7:A15)+1,"")</f>
        <v/>
      </c>
      <c r="B16" s="39"/>
      <c r="C16" s="96"/>
      <c r="D16" s="108"/>
      <c r="E16" s="108"/>
      <c r="G16" s="108"/>
      <c r="H16" s="108"/>
      <c r="I16" s="108"/>
      <c r="J16" s="108"/>
      <c r="K16" s="108"/>
      <c r="L16" s="108"/>
      <c r="M16" s="108"/>
      <c r="N16" s="108"/>
      <c r="O16" s="107"/>
      <c r="P16" s="39"/>
      <c r="Q16" s="33"/>
      <c r="R16" s="41"/>
      <c r="S16" s="41">
        <f t="shared" si="0"/>
        <v>0</v>
      </c>
      <c r="T16" s="109"/>
    </row>
    <row r="17" spans="1:19" ht="15" customHeight="1" x14ac:dyDescent="0.2">
      <c r="A17" s="40" t="str">
        <f>IF(P17&lt;&gt;"",MAX(A$7:A16)+1,"")</f>
        <v/>
      </c>
      <c r="B17" s="39" t="s">
        <v>168</v>
      </c>
      <c r="C17" s="104" t="s">
        <v>167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7"/>
      <c r="P17" s="39"/>
      <c r="Q17" s="33"/>
      <c r="R17" s="41"/>
      <c r="S17" s="41">
        <f t="shared" si="0"/>
        <v>0</v>
      </c>
    </row>
    <row r="18" spans="1:19" ht="15" customHeight="1" x14ac:dyDescent="0.2">
      <c r="A18" s="40">
        <f>IF(P18&lt;&gt;"",MAX(A$7:A17)+1,"")</f>
        <v>5</v>
      </c>
      <c r="B18" s="39"/>
      <c r="C18" s="106" t="s">
        <v>166</v>
      </c>
      <c r="D18" s="103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59"/>
      <c r="P18" s="35" t="s">
        <v>4</v>
      </c>
      <c r="Q18" s="34">
        <v>1</v>
      </c>
      <c r="R18" s="41"/>
      <c r="S18" s="41">
        <f t="shared" si="0"/>
        <v>0</v>
      </c>
    </row>
    <row r="19" spans="1:19" ht="15" customHeight="1" x14ac:dyDescent="0.2">
      <c r="A19" s="40" t="str">
        <f>IF(P19&lt;&gt;"",MAX(A$7:A18)+1,"")</f>
        <v/>
      </c>
      <c r="B19" s="39"/>
      <c r="C19" s="105"/>
      <c r="D19" s="103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59"/>
      <c r="P19" s="35"/>
      <c r="Q19" s="102"/>
      <c r="R19" s="41"/>
      <c r="S19" s="41">
        <f t="shared" si="0"/>
        <v>0</v>
      </c>
    </row>
    <row r="20" spans="1:19" ht="15" customHeight="1" x14ac:dyDescent="0.2">
      <c r="A20" s="40" t="str">
        <f>IF(P20&lt;&gt;"",MAX(A$7:A19)+1,"")</f>
        <v/>
      </c>
      <c r="B20" s="39" t="s">
        <v>165</v>
      </c>
      <c r="C20" s="104" t="s">
        <v>164</v>
      </c>
      <c r="D20" s="103"/>
      <c r="E20" s="60"/>
      <c r="F20" s="60"/>
      <c r="G20" s="60"/>
      <c r="H20" s="60"/>
      <c r="I20" s="60"/>
      <c r="J20" s="60"/>
      <c r="K20" s="60"/>
      <c r="L20" s="60"/>
      <c r="M20" s="60"/>
      <c r="N20" s="20" t="s">
        <v>251</v>
      </c>
      <c r="O20" s="59"/>
      <c r="P20" s="35"/>
      <c r="Q20" s="102"/>
      <c r="R20" s="41"/>
      <c r="S20" s="41">
        <f t="shared" si="0"/>
        <v>0</v>
      </c>
    </row>
    <row r="21" spans="1:19" ht="15" customHeight="1" x14ac:dyDescent="0.2">
      <c r="A21" s="40">
        <f>IF(P21&lt;&gt;"",MAX(A$7:A20)+1,"")</f>
        <v>6</v>
      </c>
      <c r="B21" s="39"/>
      <c r="C21" s="229" t="s">
        <v>163</v>
      </c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1"/>
      <c r="P21" s="35" t="s">
        <v>4</v>
      </c>
      <c r="Q21" s="34">
        <v>1</v>
      </c>
      <c r="R21" s="41"/>
      <c r="S21" s="41">
        <f t="shared" si="0"/>
        <v>0</v>
      </c>
    </row>
    <row r="22" spans="1:19" ht="15" customHeight="1" x14ac:dyDescent="0.2">
      <c r="A22" s="40" t="str">
        <f>IF(P22&lt;&gt;"",MAX(A$7:A21)+1,"")</f>
        <v/>
      </c>
      <c r="B22" s="39"/>
      <c r="C22" s="105"/>
      <c r="D22" s="103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59"/>
      <c r="P22" s="35"/>
      <c r="Q22" s="102"/>
      <c r="R22" s="41"/>
      <c r="S22" s="41">
        <f t="shared" si="0"/>
        <v>0</v>
      </c>
    </row>
    <row r="23" spans="1:19" ht="15" customHeight="1" x14ac:dyDescent="0.2">
      <c r="A23" s="40" t="str">
        <f>IF(P23&lt;&gt;"",MAX(A$7:A22)+1,"")</f>
        <v/>
      </c>
      <c r="B23" s="39" t="s">
        <v>162</v>
      </c>
      <c r="C23" s="104" t="s">
        <v>161</v>
      </c>
      <c r="D23" s="103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59"/>
      <c r="P23" s="35"/>
      <c r="Q23" s="102"/>
      <c r="R23" s="41"/>
      <c r="S23" s="41">
        <f t="shared" si="0"/>
        <v>0</v>
      </c>
    </row>
    <row r="24" spans="1:19" ht="15" customHeight="1" x14ac:dyDescent="0.2">
      <c r="A24" s="40">
        <f>IF(P24&lt;&gt;"",MAX(A$7:A23)+1,"")</f>
        <v>7</v>
      </c>
      <c r="B24" s="39"/>
      <c r="C24" s="226" t="s">
        <v>160</v>
      </c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8"/>
      <c r="P24" s="35" t="s">
        <v>4</v>
      </c>
      <c r="Q24" s="34">
        <v>1</v>
      </c>
      <c r="R24" s="41"/>
      <c r="S24" s="41">
        <f t="shared" si="0"/>
        <v>0</v>
      </c>
    </row>
    <row r="25" spans="1:19" ht="15" customHeight="1" x14ac:dyDescent="0.2">
      <c r="A25" s="40">
        <f>IF(P25&lt;&gt;"",MAX(A$7:A24)+1,"")</f>
        <v>8</v>
      </c>
      <c r="B25" s="39"/>
      <c r="C25" s="101" t="s">
        <v>159</v>
      </c>
      <c r="D25" s="100"/>
      <c r="E25" s="99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35" t="s">
        <v>4</v>
      </c>
      <c r="Q25" s="34">
        <v>1</v>
      </c>
      <c r="R25" s="41"/>
      <c r="S25" s="41">
        <f t="shared" si="0"/>
        <v>0</v>
      </c>
    </row>
    <row r="26" spans="1:19" ht="30" customHeight="1" x14ac:dyDescent="0.2">
      <c r="A26" s="40" t="str">
        <f>IF(P26&lt;&gt;"",MAX(A$7:A25)+1,"")</f>
        <v/>
      </c>
      <c r="B26" s="39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42"/>
      <c r="P26" s="35"/>
      <c r="Q26" s="34"/>
      <c r="R26" s="41"/>
      <c r="S26" s="41">
        <f t="shared" si="0"/>
        <v>0</v>
      </c>
    </row>
    <row r="27" spans="1:19" ht="27.75" customHeight="1" x14ac:dyDescent="0.2">
      <c r="A27" s="40" t="str">
        <f>IF(P27&lt;&gt;"",MAX(A$7:A26)+1,"")</f>
        <v/>
      </c>
      <c r="B27" s="39"/>
      <c r="C27" s="214" t="s">
        <v>54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5"/>
      <c r="P27" s="35"/>
      <c r="Q27" s="34"/>
      <c r="R27" s="41"/>
      <c r="S27" s="41">
        <f t="shared" si="0"/>
        <v>0</v>
      </c>
    </row>
    <row r="28" spans="1:19" ht="15" customHeight="1" x14ac:dyDescent="0.2">
      <c r="A28" s="40" t="str">
        <f>IF(P28&lt;&gt;"",MAX(A$7:A27)+1,"")</f>
        <v/>
      </c>
      <c r="B28" s="39"/>
      <c r="C28" s="44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42"/>
      <c r="P28" s="35"/>
      <c r="Q28" s="34"/>
      <c r="R28" s="41"/>
      <c r="S28" s="41"/>
    </row>
    <row r="29" spans="1:19" ht="15" customHeight="1" x14ac:dyDescent="0.2">
      <c r="A29" s="40" t="str">
        <f>IF(P29&lt;&gt;"",MAX(A$7:A28)+1,"")</f>
        <v/>
      </c>
      <c r="B29" s="39" t="s">
        <v>158</v>
      </c>
      <c r="C29" s="46" t="s">
        <v>157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42"/>
      <c r="P29" s="35"/>
      <c r="Q29" s="34"/>
      <c r="R29" s="41"/>
      <c r="S29" s="41">
        <f t="shared" ref="S29:S36" si="1">+R29*Q29</f>
        <v>0</v>
      </c>
    </row>
    <row r="30" spans="1:19" ht="15" customHeight="1" x14ac:dyDescent="0.2">
      <c r="A30" s="40">
        <f>IF(P30&lt;&gt;"",MAX(A$7:A29)+1,"")</f>
        <v>9</v>
      </c>
      <c r="B30" s="39"/>
      <c r="C30" s="38" t="s">
        <v>156</v>
      </c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42"/>
      <c r="P30" s="35" t="s">
        <v>4</v>
      </c>
      <c r="Q30" s="34">
        <v>1</v>
      </c>
      <c r="R30" s="41"/>
      <c r="S30" s="41">
        <f t="shared" si="1"/>
        <v>0</v>
      </c>
    </row>
    <row r="31" spans="1:19" ht="15" customHeight="1" x14ac:dyDescent="0.2">
      <c r="A31" s="40" t="str">
        <f>IF(P31&lt;&gt;"",MAX(A$7:A30)+1,"")</f>
        <v/>
      </c>
      <c r="B31" s="39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42"/>
      <c r="P31" s="35"/>
      <c r="Q31" s="34"/>
      <c r="R31" s="41"/>
      <c r="S31" s="41">
        <f t="shared" si="1"/>
        <v>0</v>
      </c>
    </row>
    <row r="32" spans="1:19" ht="15" customHeight="1" x14ac:dyDescent="0.2">
      <c r="A32" s="40" t="str">
        <f>IF(P32&lt;&gt;"",MAX(A$7:A31)+1,"")</f>
        <v/>
      </c>
      <c r="B32" s="39" t="s">
        <v>155</v>
      </c>
      <c r="C32" s="61" t="s">
        <v>154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42"/>
      <c r="P32" s="35"/>
      <c r="Q32" s="34"/>
      <c r="R32" s="41"/>
      <c r="S32" s="41">
        <f t="shared" si="1"/>
        <v>0</v>
      </c>
    </row>
    <row r="33" spans="1:19" ht="15" customHeight="1" x14ac:dyDescent="0.2">
      <c r="A33" s="40">
        <f>IF(P33&lt;&gt;"",MAX(A$7:A32)+1,"")</f>
        <v>10</v>
      </c>
      <c r="B33" s="39"/>
      <c r="C33" s="63" t="s">
        <v>153</v>
      </c>
      <c r="D33" s="63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42"/>
      <c r="P33" s="35" t="s">
        <v>48</v>
      </c>
      <c r="Q33" s="34">
        <v>115</v>
      </c>
      <c r="R33" s="41"/>
      <c r="S33" s="41">
        <f t="shared" si="1"/>
        <v>0</v>
      </c>
    </row>
    <row r="34" spans="1:19" ht="15" customHeight="1" x14ac:dyDescent="0.2">
      <c r="A34" s="40">
        <f>IF(P34&lt;&gt;"",MAX(A$7:A33)+1,"")</f>
        <v>11</v>
      </c>
      <c r="B34" s="39"/>
      <c r="C34" s="63" t="s">
        <v>152</v>
      </c>
      <c r="D34" s="63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42"/>
      <c r="P34" s="35" t="s">
        <v>48</v>
      </c>
      <c r="Q34" s="34">
        <f>ROUNDUP(Q33*0.6,)</f>
        <v>69</v>
      </c>
      <c r="R34" s="41"/>
      <c r="S34" s="41">
        <f t="shared" si="1"/>
        <v>0</v>
      </c>
    </row>
    <row r="35" spans="1:19" ht="15" customHeight="1" x14ac:dyDescent="0.2">
      <c r="A35" s="40" t="str">
        <f>IF(P35&lt;&gt;"",MAX(A$7:A34)+1,"")</f>
        <v/>
      </c>
      <c r="B35" s="39"/>
      <c r="C35" s="63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42"/>
      <c r="P35" s="35"/>
      <c r="Q35" s="34"/>
      <c r="R35" s="41"/>
      <c r="S35" s="41">
        <f t="shared" si="1"/>
        <v>0</v>
      </c>
    </row>
    <row r="36" spans="1:19" ht="15" customHeight="1" x14ac:dyDescent="0.2">
      <c r="A36" s="40" t="str">
        <f>IF(P36&lt;&gt;"",MAX(A$7:A35)+1,"")</f>
        <v/>
      </c>
      <c r="B36" s="39" t="s">
        <v>128</v>
      </c>
      <c r="C36" s="61" t="s">
        <v>151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42"/>
      <c r="P36" s="35"/>
      <c r="Q36" s="34"/>
      <c r="R36" s="41"/>
      <c r="S36" s="41">
        <f t="shared" si="1"/>
        <v>0</v>
      </c>
    </row>
    <row r="37" spans="1:19" ht="15" customHeight="1" x14ac:dyDescent="0.2">
      <c r="A37" s="40" t="str">
        <f>IF(P37&lt;&gt;"",MAX(A$7:A36)+1,"")</f>
        <v/>
      </c>
      <c r="B37" s="39"/>
      <c r="C37" s="38" t="s">
        <v>150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42"/>
      <c r="P37" s="35"/>
      <c r="Q37" s="34"/>
      <c r="R37" s="41"/>
      <c r="S37" s="41"/>
    </row>
    <row r="38" spans="1:19" ht="15" customHeight="1" x14ac:dyDescent="0.2">
      <c r="A38" s="40">
        <f>IF(P38&lt;&gt;"",MAX(A$7:A37)+1,"")</f>
        <v>12</v>
      </c>
      <c r="B38" s="39"/>
      <c r="C38" s="63" t="s">
        <v>149</v>
      </c>
      <c r="D38" s="63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42"/>
      <c r="P38" s="35" t="s">
        <v>111</v>
      </c>
      <c r="Q38" s="93">
        <v>115</v>
      </c>
      <c r="R38" s="41"/>
      <c r="S38" s="41">
        <f t="shared" ref="S38:S59" si="2">+R38*Q38</f>
        <v>0</v>
      </c>
    </row>
    <row r="39" spans="1:19" ht="15" customHeight="1" x14ac:dyDescent="0.2">
      <c r="A39" s="40" t="str">
        <f>IF(P39&lt;&gt;"",MAX(A$7:A38)+1,"")</f>
        <v/>
      </c>
      <c r="B39" s="39"/>
      <c r="C39" s="63" t="s">
        <v>148</v>
      </c>
      <c r="D39" s="63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42"/>
      <c r="P39" s="35"/>
      <c r="Q39" s="93"/>
      <c r="R39" s="41"/>
      <c r="S39" s="41">
        <f t="shared" si="2"/>
        <v>0</v>
      </c>
    </row>
    <row r="40" spans="1:19" ht="15" customHeight="1" x14ac:dyDescent="0.2">
      <c r="A40" s="40">
        <f>IF(P40&lt;&gt;"",MAX(A$7:A39)+1,"")</f>
        <v>13</v>
      </c>
      <c r="B40" s="39"/>
      <c r="C40" s="96" t="s">
        <v>147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42"/>
      <c r="P40" s="35" t="s">
        <v>111</v>
      </c>
      <c r="Q40" s="93">
        <f>2*3*2</f>
        <v>12</v>
      </c>
      <c r="R40" s="41"/>
      <c r="S40" s="41">
        <f t="shared" si="2"/>
        <v>0</v>
      </c>
    </row>
    <row r="41" spans="1:19" ht="15" customHeight="1" x14ac:dyDescent="0.2">
      <c r="A41" s="40">
        <f>IF(P41&lt;&gt;"",MAX(A$7:A40)+1,"")</f>
        <v>14</v>
      </c>
      <c r="B41" s="39"/>
      <c r="C41" s="96" t="s">
        <v>146</v>
      </c>
      <c r="D41" s="63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42"/>
      <c r="P41" s="35" t="s">
        <v>111</v>
      </c>
      <c r="Q41" s="93">
        <f>2*2*1</f>
        <v>4</v>
      </c>
      <c r="R41" s="41"/>
      <c r="S41" s="41">
        <f t="shared" si="2"/>
        <v>0</v>
      </c>
    </row>
    <row r="42" spans="1:19" ht="15" customHeight="1" x14ac:dyDescent="0.2">
      <c r="A42" s="40">
        <f>IF(P42&lt;&gt;"",MAX(A$7:A41)+1,"")</f>
        <v>15</v>
      </c>
      <c r="B42" s="39"/>
      <c r="C42" s="63" t="s">
        <v>145</v>
      </c>
      <c r="D42" s="63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42"/>
      <c r="P42" s="35" t="s">
        <v>48</v>
      </c>
      <c r="Q42" s="34">
        <v>115</v>
      </c>
      <c r="R42" s="41"/>
      <c r="S42" s="41">
        <f t="shared" si="2"/>
        <v>0</v>
      </c>
    </row>
    <row r="43" spans="1:19" ht="15" customHeight="1" x14ac:dyDescent="0.2">
      <c r="A43" s="40">
        <f>IF(P43&lt;&gt;"",MAX(A$7:A42)+1,"")</f>
        <v>16</v>
      </c>
      <c r="B43" s="39"/>
      <c r="C43" s="63" t="s">
        <v>144</v>
      </c>
      <c r="D43" s="63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42"/>
      <c r="P43" s="35" t="s">
        <v>48</v>
      </c>
      <c r="Q43" s="34">
        <f>115+1*2*115</f>
        <v>345</v>
      </c>
      <c r="R43" s="41"/>
      <c r="S43" s="41">
        <f t="shared" si="2"/>
        <v>0</v>
      </c>
    </row>
    <row r="44" spans="1:19" ht="15" customHeight="1" x14ac:dyDescent="0.2">
      <c r="A44" s="40" t="str">
        <f>IF(P44&lt;&gt;"",MAX(A$7:A43)+1,"")</f>
        <v/>
      </c>
      <c r="B44" s="39"/>
      <c r="C44" s="63"/>
      <c r="D44" s="63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42"/>
      <c r="P44" s="35"/>
      <c r="Q44" s="93"/>
      <c r="R44" s="41"/>
      <c r="S44" s="41">
        <f t="shared" si="2"/>
        <v>0</v>
      </c>
    </row>
    <row r="45" spans="1:19" ht="15" customHeight="1" x14ac:dyDescent="0.2">
      <c r="A45" s="40" t="str">
        <f>IF(P45&lt;&gt;"",MAX(A$7:A44)+1,"")</f>
        <v/>
      </c>
      <c r="B45" s="39" t="s">
        <v>128</v>
      </c>
      <c r="C45" s="61" t="s">
        <v>143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42"/>
      <c r="P45" s="35"/>
      <c r="Q45" s="34"/>
      <c r="R45" s="41"/>
      <c r="S45" s="41">
        <f t="shared" si="2"/>
        <v>0</v>
      </c>
    </row>
    <row r="46" spans="1:19" ht="15" customHeight="1" x14ac:dyDescent="0.2">
      <c r="A46" s="40">
        <f>IF(P46&lt;&gt;"",MAX(A$7:A45)+1,"")</f>
        <v>17</v>
      </c>
      <c r="B46" s="39"/>
      <c r="C46" s="63" t="s">
        <v>142</v>
      </c>
      <c r="D46" s="96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42"/>
      <c r="P46" s="35" t="s">
        <v>4</v>
      </c>
      <c r="Q46" s="34">
        <v>1</v>
      </c>
      <c r="R46" s="41"/>
      <c r="S46" s="41">
        <f t="shared" si="2"/>
        <v>0</v>
      </c>
    </row>
    <row r="47" spans="1:19" ht="15" customHeight="1" x14ac:dyDescent="0.2">
      <c r="A47" s="40">
        <f>IF(P47&lt;&gt;"",MAX(A$7:A46)+1,"")</f>
        <v>18</v>
      </c>
      <c r="B47" s="39"/>
      <c r="C47" s="63" t="s">
        <v>141</v>
      </c>
      <c r="D47" s="9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42"/>
      <c r="P47" s="35" t="s">
        <v>4</v>
      </c>
      <c r="Q47" s="34">
        <v>1</v>
      </c>
      <c r="R47" s="41"/>
      <c r="S47" s="41">
        <f t="shared" si="2"/>
        <v>0</v>
      </c>
    </row>
    <row r="48" spans="1:19" ht="15" customHeight="1" x14ac:dyDescent="0.2">
      <c r="A48" s="40" t="str">
        <f>IF(P48&lt;&gt;"",MAX(A$7:A47)+1,"")</f>
        <v/>
      </c>
      <c r="B48" s="39"/>
      <c r="C48" s="63"/>
      <c r="D48" s="63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42"/>
      <c r="P48" s="35"/>
      <c r="Q48" s="93"/>
      <c r="R48" s="41"/>
      <c r="S48" s="41">
        <f t="shared" si="2"/>
        <v>0</v>
      </c>
    </row>
    <row r="49" spans="1:19" ht="15" customHeight="1" x14ac:dyDescent="0.2">
      <c r="A49" s="40" t="str">
        <f>IF(P49&lt;&gt;"",MAX(A$7:A48)+1,"")</f>
        <v/>
      </c>
      <c r="B49" s="39" t="s">
        <v>140</v>
      </c>
      <c r="C49" s="61" t="s">
        <v>139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42"/>
      <c r="P49" s="35"/>
      <c r="Q49" s="34"/>
      <c r="R49" s="41"/>
      <c r="S49" s="41">
        <f t="shared" si="2"/>
        <v>0</v>
      </c>
    </row>
    <row r="50" spans="1:19" ht="15" customHeight="1" x14ac:dyDescent="0.2">
      <c r="A50" s="40">
        <f>IF(P50&lt;&gt;"",MAX(A$7:A49)+1,"")</f>
        <v>19</v>
      </c>
      <c r="B50" s="39"/>
      <c r="C50" s="63" t="s">
        <v>138</v>
      </c>
      <c r="D50" s="96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42"/>
      <c r="P50" s="35" t="s">
        <v>98</v>
      </c>
      <c r="Q50" s="82">
        <v>34</v>
      </c>
      <c r="R50" s="41"/>
      <c r="S50" s="41">
        <f t="shared" si="2"/>
        <v>0</v>
      </c>
    </row>
    <row r="51" spans="1:19" ht="15" customHeight="1" x14ac:dyDescent="0.2">
      <c r="A51" s="40">
        <f>IF(P51&lt;&gt;"",MAX(A$7:A50)+1,"")</f>
        <v>20</v>
      </c>
      <c r="B51" s="39"/>
      <c r="C51" s="63" t="s">
        <v>137</v>
      </c>
      <c r="D51" s="96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42"/>
      <c r="P51" s="35" t="s">
        <v>61</v>
      </c>
      <c r="Q51" s="34">
        <v>111</v>
      </c>
      <c r="R51" s="41"/>
      <c r="S51" s="41">
        <f t="shared" si="2"/>
        <v>0</v>
      </c>
    </row>
    <row r="52" spans="1:19" ht="15" customHeight="1" x14ac:dyDescent="0.2">
      <c r="A52" s="40" t="str">
        <f>IF(P52&lt;&gt;"",MAX(A$7:A51)+1,"")</f>
        <v/>
      </c>
      <c r="B52" s="39"/>
      <c r="C52" s="63"/>
      <c r="D52" s="63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42"/>
      <c r="P52" s="35"/>
      <c r="Q52" s="93"/>
      <c r="R52" s="41"/>
      <c r="S52" s="41">
        <f t="shared" si="2"/>
        <v>0</v>
      </c>
    </row>
    <row r="53" spans="1:19" ht="16.25" customHeight="1" x14ac:dyDescent="0.2">
      <c r="A53" s="40" t="str">
        <f>IF(P53&lt;&gt;"",MAX(A$7:A52)+1,"")</f>
        <v/>
      </c>
      <c r="B53" s="39" t="s">
        <v>136</v>
      </c>
      <c r="C53" s="81" t="s">
        <v>135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5"/>
      <c r="Q53" s="34"/>
      <c r="R53" s="41"/>
      <c r="S53" s="41">
        <f t="shared" si="2"/>
        <v>0</v>
      </c>
    </row>
    <row r="54" spans="1:19" ht="25.25" customHeight="1" x14ac:dyDescent="0.2">
      <c r="A54" s="40">
        <f>IF(P54&lt;&gt;"",MAX(A$7:A53)+1,"")</f>
        <v>21</v>
      </c>
      <c r="B54" s="39"/>
      <c r="C54" s="219" t="s">
        <v>134</v>
      </c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1"/>
      <c r="P54" s="35" t="s">
        <v>61</v>
      </c>
      <c r="Q54" s="34">
        <v>111</v>
      </c>
      <c r="R54" s="41"/>
      <c r="S54" s="41">
        <f t="shared" si="2"/>
        <v>0</v>
      </c>
    </row>
    <row r="55" spans="1:19" ht="16.25" customHeight="1" x14ac:dyDescent="0.2">
      <c r="A55" s="40">
        <f>IF(P55&lt;&gt;"",MAX(A$7:A54)+1,"")</f>
        <v>22</v>
      </c>
      <c r="B55" s="39"/>
      <c r="C55" s="63" t="s">
        <v>133</v>
      </c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5" t="s">
        <v>61</v>
      </c>
      <c r="Q55" s="34">
        <v>111</v>
      </c>
      <c r="R55" s="41"/>
      <c r="S55" s="41">
        <f t="shared" si="2"/>
        <v>0</v>
      </c>
    </row>
    <row r="56" spans="1:19" ht="16.75" customHeight="1" x14ac:dyDescent="0.2">
      <c r="A56" s="40">
        <f>IF(P56&lt;&gt;"",MAX(A$7:A55)+1,"")</f>
        <v>23</v>
      </c>
      <c r="B56" s="39"/>
      <c r="C56" s="63" t="s">
        <v>132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35" t="s">
        <v>61</v>
      </c>
      <c r="Q56" s="34">
        <v>111</v>
      </c>
      <c r="R56" s="41"/>
      <c r="S56" s="41">
        <f t="shared" si="2"/>
        <v>0</v>
      </c>
    </row>
    <row r="57" spans="1:19" ht="15" customHeight="1" x14ac:dyDescent="0.2">
      <c r="A57" s="40" t="str">
        <f>IF(P57&lt;&gt;"",MAX(A$7:A56)+1,"")</f>
        <v/>
      </c>
      <c r="B57" s="39"/>
      <c r="C57" s="63"/>
      <c r="D57" s="96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42"/>
      <c r="P57" s="35"/>
      <c r="Q57" s="82"/>
      <c r="R57" s="41"/>
      <c r="S57" s="41">
        <f t="shared" si="2"/>
        <v>0</v>
      </c>
    </row>
    <row r="58" spans="1:19" ht="16.25" customHeight="1" x14ac:dyDescent="0.2">
      <c r="A58" s="40" t="str">
        <f>IF(P58&lt;&gt;"",MAX(A$7:A57)+1,"")</f>
        <v/>
      </c>
      <c r="B58" s="39" t="s">
        <v>131</v>
      </c>
      <c r="C58" s="81" t="s">
        <v>130</v>
      </c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5"/>
      <c r="Q58" s="34"/>
      <c r="R58" s="41"/>
      <c r="S58" s="41">
        <f t="shared" si="2"/>
        <v>0</v>
      </c>
    </row>
    <row r="59" spans="1:19" ht="22.25" customHeight="1" x14ac:dyDescent="0.2">
      <c r="A59" s="40">
        <f>IF(P59&lt;&gt;"",MAX(A$7:A58)+1,"")</f>
        <v>24</v>
      </c>
      <c r="B59" s="39"/>
      <c r="C59" s="200" t="s">
        <v>129</v>
      </c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2"/>
      <c r="P59" s="35" t="s">
        <v>111</v>
      </c>
      <c r="Q59" s="93">
        <f>ROUNDUP(29*0.7*0.9,1)*0.6</f>
        <v>10.98</v>
      </c>
      <c r="R59" s="41"/>
      <c r="S59" s="41">
        <f t="shared" si="2"/>
        <v>0</v>
      </c>
    </row>
    <row r="60" spans="1:19" ht="16.75" customHeight="1" x14ac:dyDescent="0.2">
      <c r="A60" s="40" t="str">
        <f>IF(P60&lt;&gt;"",MAX(A$7:A59)+1,"")</f>
        <v/>
      </c>
      <c r="B60" s="39"/>
      <c r="C60" s="63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35"/>
      <c r="Q60" s="34"/>
      <c r="R60" s="41"/>
      <c r="S60" s="41"/>
    </row>
    <row r="61" spans="1:19" ht="16.25" customHeight="1" x14ac:dyDescent="0.2">
      <c r="A61" s="40">
        <f>IF(P61&lt;&gt;"",MAX(A$7:A60)+1,"")</f>
        <v>25</v>
      </c>
      <c r="B61" s="39" t="s">
        <v>128</v>
      </c>
      <c r="C61" s="81" t="s">
        <v>127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5" t="s">
        <v>111</v>
      </c>
      <c r="Q61" s="93">
        <v>45</v>
      </c>
      <c r="R61" s="41"/>
      <c r="S61" s="41">
        <f>+R61*Q61</f>
        <v>0</v>
      </c>
    </row>
    <row r="62" spans="1:19" ht="15" customHeight="1" x14ac:dyDescent="0.2">
      <c r="A62" s="40" t="str">
        <f>IF(P62&lt;&gt;"",MAX(A$7:A61)+1,"")</f>
        <v/>
      </c>
      <c r="B62" s="39"/>
      <c r="C62" s="63"/>
      <c r="D62" s="63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42"/>
      <c r="P62" s="35"/>
      <c r="Q62" s="34"/>
      <c r="R62" s="41"/>
      <c r="S62" s="41"/>
    </row>
    <row r="63" spans="1:19" ht="15" customHeight="1" x14ac:dyDescent="0.2">
      <c r="A63" s="40" t="str">
        <f>IF(P63&lt;&gt;"",MAX(A$7:A62)+1,"")</f>
        <v/>
      </c>
      <c r="B63" s="39" t="s">
        <v>126</v>
      </c>
      <c r="C63" s="46" t="s">
        <v>125</v>
      </c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42"/>
      <c r="P63" s="35"/>
      <c r="Q63" s="34"/>
      <c r="R63" s="41"/>
      <c r="S63" s="41"/>
    </row>
    <row r="64" spans="1:19" ht="15" customHeight="1" x14ac:dyDescent="0.2">
      <c r="A64" s="40" t="str">
        <f>IF(P64&lt;&gt;"",MAX(A$7:A63)+1,"")</f>
        <v/>
      </c>
      <c r="B64" s="39"/>
      <c r="C64" s="45" t="s">
        <v>124</v>
      </c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42"/>
      <c r="P64" s="35"/>
      <c r="Q64" s="34"/>
      <c r="R64" s="41"/>
      <c r="S64" s="41"/>
    </row>
    <row r="65" spans="1:26" ht="16.75" customHeight="1" x14ac:dyDescent="0.2">
      <c r="A65" s="40" t="str">
        <f>IF(P65&lt;&gt;"",MAX(A$7:A64)+1,"")</f>
        <v/>
      </c>
      <c r="B65" s="39"/>
      <c r="C65" s="207" t="s">
        <v>123</v>
      </c>
      <c r="D65" s="207"/>
      <c r="E65" s="207"/>
      <c r="F65" s="207"/>
      <c r="G65" s="207"/>
      <c r="H65" s="207"/>
      <c r="I65" s="207"/>
      <c r="J65" s="207"/>
      <c r="K65" s="207"/>
      <c r="L65" s="207"/>
      <c r="M65" s="207"/>
      <c r="N65" s="207"/>
      <c r="O65" s="208"/>
      <c r="P65" s="35"/>
      <c r="Q65" s="34"/>
      <c r="R65" s="41"/>
      <c r="S65" s="41">
        <f t="shared" ref="S65:S89" si="3">+R65*Q65</f>
        <v>0</v>
      </c>
    </row>
    <row r="66" spans="1:26" ht="15" customHeight="1" x14ac:dyDescent="0.2">
      <c r="A66" s="40">
        <f>IF(P66&lt;&gt;"",MAX(A$7:A65)+1,"")</f>
        <v>26</v>
      </c>
      <c r="B66" s="39"/>
      <c r="C66" s="96" t="s">
        <v>122</v>
      </c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42"/>
      <c r="P66" s="35" t="s">
        <v>61</v>
      </c>
      <c r="Q66" s="34">
        <f>130</f>
        <v>130</v>
      </c>
      <c r="R66" s="41"/>
      <c r="S66" s="41">
        <f t="shared" si="3"/>
        <v>0</v>
      </c>
      <c r="Z66" s="95"/>
    </row>
    <row r="67" spans="1:26" ht="15" customHeight="1" x14ac:dyDescent="0.2">
      <c r="A67" s="40">
        <f>IF(P67&lt;&gt;"",MAX(A$7:A66)+1,"")</f>
        <v>27</v>
      </c>
      <c r="B67" s="39"/>
      <c r="C67" s="96" t="s">
        <v>121</v>
      </c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35" t="s">
        <v>4</v>
      </c>
      <c r="Q67" s="34">
        <v>1</v>
      </c>
      <c r="R67" s="41"/>
      <c r="S67" s="41">
        <f t="shared" si="3"/>
        <v>0</v>
      </c>
      <c r="Z67" s="95"/>
    </row>
    <row r="68" spans="1:26" ht="15" customHeight="1" x14ac:dyDescent="0.2">
      <c r="A68" s="40" t="str">
        <f>IF(P68&lt;&gt;"",MAX(A$7:A67)+1,"")</f>
        <v/>
      </c>
      <c r="B68" s="39"/>
      <c r="C68" s="207" t="s">
        <v>120</v>
      </c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8"/>
      <c r="P68" s="35"/>
      <c r="Q68" s="34"/>
      <c r="R68" s="41"/>
      <c r="S68" s="41">
        <f t="shared" si="3"/>
        <v>0</v>
      </c>
    </row>
    <row r="69" spans="1:26" ht="15" customHeight="1" x14ac:dyDescent="0.2">
      <c r="A69" s="40">
        <f>IF(P69&lt;&gt;"",MAX(A$7:A68)+1,"")</f>
        <v>28</v>
      </c>
      <c r="B69" s="39"/>
      <c r="C69" s="193" t="s">
        <v>119</v>
      </c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4"/>
      <c r="P69" s="92" t="s">
        <v>109</v>
      </c>
      <c r="Q69" s="34"/>
      <c r="R69" s="41"/>
      <c r="S69" s="41">
        <f t="shared" si="3"/>
        <v>0</v>
      </c>
    </row>
    <row r="70" spans="1:26" ht="15" customHeight="1" x14ac:dyDescent="0.2">
      <c r="A70" s="40">
        <f>IF(P70&lt;&gt;"",MAX(A$7:A69)+1,"")</f>
        <v>29</v>
      </c>
      <c r="B70" s="39"/>
      <c r="C70" s="193" t="s">
        <v>118</v>
      </c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4"/>
      <c r="P70" s="92" t="s">
        <v>109</v>
      </c>
      <c r="Q70" s="34"/>
      <c r="R70" s="41"/>
      <c r="S70" s="41">
        <f t="shared" si="3"/>
        <v>0</v>
      </c>
    </row>
    <row r="71" spans="1:26" ht="15" customHeight="1" x14ac:dyDescent="0.2">
      <c r="A71" s="40">
        <f>IF(P71&lt;&gt;"",MAX(A$7:A70)+1,"")</f>
        <v>30</v>
      </c>
      <c r="B71" s="39"/>
      <c r="C71" s="193" t="s">
        <v>117</v>
      </c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4"/>
      <c r="P71" s="35" t="s">
        <v>48</v>
      </c>
      <c r="Q71" s="34">
        <f>ROUNDUP(112*0.8,)</f>
        <v>90</v>
      </c>
      <c r="R71" s="41"/>
      <c r="S71" s="41">
        <f t="shared" si="3"/>
        <v>0</v>
      </c>
    </row>
    <row r="72" spans="1:26" ht="15" customHeight="1" x14ac:dyDescent="0.2">
      <c r="A72" s="40" t="str">
        <f>IF(P72&lt;&gt;"",MAX(A$7:A71)+1,"")</f>
        <v/>
      </c>
      <c r="B72" s="39"/>
      <c r="C72" s="193" t="s">
        <v>116</v>
      </c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4"/>
      <c r="P72" s="35"/>
      <c r="Q72" s="34"/>
      <c r="R72" s="41"/>
      <c r="S72" s="41">
        <f t="shared" si="3"/>
        <v>0</v>
      </c>
    </row>
    <row r="73" spans="1:26" ht="15" customHeight="1" x14ac:dyDescent="0.2">
      <c r="A73" s="40">
        <f>IF(P73&lt;&gt;"",MAX(A$7:A72)+1,"")</f>
        <v>31</v>
      </c>
      <c r="B73" s="39"/>
      <c r="C73" s="216" t="s">
        <v>115</v>
      </c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8"/>
      <c r="P73" s="35" t="s">
        <v>61</v>
      </c>
      <c r="Q73" s="34">
        <v>70</v>
      </c>
      <c r="R73" s="41"/>
      <c r="S73" s="41">
        <f t="shared" si="3"/>
        <v>0</v>
      </c>
    </row>
    <row r="74" spans="1:26" ht="15" customHeight="1" x14ac:dyDescent="0.2">
      <c r="A74" s="40">
        <f>IF(P74&lt;&gt;"",MAX(A$7:A73)+1,"")</f>
        <v>32</v>
      </c>
      <c r="B74" s="39"/>
      <c r="C74" s="85" t="s">
        <v>114</v>
      </c>
      <c r="D74" s="94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87"/>
      <c r="P74" s="35" t="s">
        <v>61</v>
      </c>
      <c r="Q74" s="34">
        <v>70</v>
      </c>
      <c r="R74" s="41"/>
      <c r="S74" s="41">
        <f t="shared" si="3"/>
        <v>0</v>
      </c>
    </row>
    <row r="75" spans="1:26" ht="15" customHeight="1" x14ac:dyDescent="0.2">
      <c r="A75" s="40">
        <f>IF(P75&lt;&gt;"",MAX(A$7:A74)+1,"")</f>
        <v>33</v>
      </c>
      <c r="B75" s="39"/>
      <c r="C75" s="85" t="s">
        <v>113</v>
      </c>
      <c r="D75" s="94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87"/>
      <c r="P75" s="35" t="s">
        <v>48</v>
      </c>
      <c r="Q75" s="34">
        <f>70*1</f>
        <v>70</v>
      </c>
      <c r="R75" s="41"/>
      <c r="S75" s="41">
        <f t="shared" si="3"/>
        <v>0</v>
      </c>
    </row>
    <row r="76" spans="1:26" ht="22.25" customHeight="1" x14ac:dyDescent="0.2">
      <c r="A76" s="40">
        <f>IF(P76&lt;&gt;"",MAX(A$7:A75)+1,"")</f>
        <v>34</v>
      </c>
      <c r="B76" s="39"/>
      <c r="C76" s="216" t="s">
        <v>112</v>
      </c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8"/>
      <c r="P76" s="35" t="s">
        <v>111</v>
      </c>
      <c r="Q76" s="93">
        <f>70*0.38</f>
        <v>26.6</v>
      </c>
      <c r="R76" s="41"/>
      <c r="S76" s="41">
        <f t="shared" si="3"/>
        <v>0</v>
      </c>
    </row>
    <row r="77" spans="1:26" ht="18.5" customHeight="1" x14ac:dyDescent="0.2">
      <c r="A77" s="40">
        <f>IF(P77&lt;&gt;"",MAX(A$7:A76)+1,"")</f>
        <v>35</v>
      </c>
      <c r="B77" s="39"/>
      <c r="C77" s="216" t="s">
        <v>110</v>
      </c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  <c r="O77" s="218"/>
      <c r="P77" s="92" t="s">
        <v>109</v>
      </c>
      <c r="Q77" s="34"/>
      <c r="R77" s="41"/>
      <c r="S77" s="41">
        <f t="shared" si="3"/>
        <v>0</v>
      </c>
    </row>
    <row r="78" spans="1:26" ht="15" customHeight="1" x14ac:dyDescent="0.2">
      <c r="A78" s="40">
        <f>IF(P78&lt;&gt;"",MAX(A$7:A77)+1,"")</f>
        <v>36</v>
      </c>
      <c r="B78" s="39"/>
      <c r="C78" s="207" t="s">
        <v>108</v>
      </c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8"/>
      <c r="P78" s="35" t="s">
        <v>98</v>
      </c>
      <c r="Q78" s="82">
        <v>12</v>
      </c>
      <c r="R78" s="41"/>
      <c r="S78" s="41">
        <f t="shared" si="3"/>
        <v>0</v>
      </c>
    </row>
    <row r="79" spans="1:26" ht="15" customHeight="1" x14ac:dyDescent="0.2">
      <c r="A79" s="40">
        <f>IF(P79&lt;&gt;"",MAX(A$7:A78)+1,"")</f>
        <v>37</v>
      </c>
      <c r="B79" s="39"/>
      <c r="C79" s="207" t="s">
        <v>107</v>
      </c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8"/>
      <c r="P79" s="35" t="s">
        <v>4</v>
      </c>
      <c r="Q79" s="34">
        <v>1</v>
      </c>
      <c r="R79" s="41"/>
      <c r="S79" s="41">
        <f t="shared" si="3"/>
        <v>0</v>
      </c>
    </row>
    <row r="80" spans="1:26" ht="15" customHeight="1" x14ac:dyDescent="0.2">
      <c r="A80" s="40" t="str">
        <f>IF(P80&lt;&gt;"",MAX(A$7:A79)+1,"")</f>
        <v/>
      </c>
      <c r="B80" s="39"/>
      <c r="C80" s="46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42"/>
      <c r="P80" s="35"/>
      <c r="Q80" s="34"/>
      <c r="R80" s="41"/>
      <c r="S80" s="41">
        <f t="shared" si="3"/>
        <v>0</v>
      </c>
    </row>
    <row r="81" spans="1:19" ht="15.75" customHeight="1" x14ac:dyDescent="0.2">
      <c r="A81" s="40" t="str">
        <f>IF(P81&lt;&gt;"",MAX(A$7:A80)+1,"")</f>
        <v/>
      </c>
      <c r="B81" s="39" t="s">
        <v>106</v>
      </c>
      <c r="C81" s="46" t="s">
        <v>105</v>
      </c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42"/>
      <c r="P81" s="35"/>
      <c r="Q81" s="34"/>
      <c r="R81" s="41"/>
      <c r="S81" s="41">
        <f t="shared" si="3"/>
        <v>0</v>
      </c>
    </row>
    <row r="82" spans="1:19" ht="26.25" customHeight="1" x14ac:dyDescent="0.2">
      <c r="A82" s="40" t="str">
        <f>IF(P82&lt;&gt;"",MAX(A$7:A81)+1,"")</f>
        <v/>
      </c>
      <c r="B82" s="39"/>
      <c r="C82" s="203" t="s">
        <v>104</v>
      </c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4"/>
      <c r="P82" s="35"/>
      <c r="Q82" s="34"/>
      <c r="R82" s="41"/>
      <c r="S82" s="41">
        <f t="shared" si="3"/>
        <v>0</v>
      </c>
    </row>
    <row r="83" spans="1:19" ht="15.75" customHeight="1" x14ac:dyDescent="0.2">
      <c r="A83" s="40">
        <f>IF(P83&lt;&gt;"",MAX(A$7:A82)+1,"")</f>
        <v>38</v>
      </c>
      <c r="B83" s="39"/>
      <c r="C83" s="44" t="s">
        <v>103</v>
      </c>
      <c r="D83" s="37"/>
      <c r="E83" s="37"/>
      <c r="F83" s="37"/>
      <c r="G83" s="37"/>
      <c r="H83" s="37"/>
      <c r="I83" s="37"/>
      <c r="J83" s="37"/>
      <c r="K83" s="24" t="s">
        <v>102</v>
      </c>
      <c r="M83" s="37"/>
      <c r="N83" s="37"/>
      <c r="O83" s="42"/>
      <c r="P83" s="35" t="s">
        <v>4</v>
      </c>
      <c r="Q83" s="82">
        <v>6</v>
      </c>
      <c r="R83" s="41"/>
      <c r="S83" s="41">
        <f t="shared" si="3"/>
        <v>0</v>
      </c>
    </row>
    <row r="84" spans="1:19" ht="15.75" customHeight="1" x14ac:dyDescent="0.2">
      <c r="A84" s="40">
        <f>IF(P84&lt;&gt;"",MAX(A$7:A83)+1,"")</f>
        <v>39</v>
      </c>
      <c r="B84" s="39"/>
      <c r="C84" s="44" t="s">
        <v>101</v>
      </c>
      <c r="D84" s="37"/>
      <c r="E84" s="37"/>
      <c r="F84" s="37"/>
      <c r="G84" s="37"/>
      <c r="H84" s="37"/>
      <c r="I84" s="37"/>
      <c r="J84" s="37"/>
      <c r="K84" s="24" t="s">
        <v>100</v>
      </c>
      <c r="M84" s="37"/>
      <c r="N84" s="37"/>
      <c r="O84" s="42"/>
      <c r="P84" s="35" t="s">
        <v>4</v>
      </c>
      <c r="Q84" s="82">
        <v>2</v>
      </c>
      <c r="R84" s="41"/>
      <c r="S84" s="41">
        <f t="shared" si="3"/>
        <v>0</v>
      </c>
    </row>
    <row r="85" spans="1:19" ht="27.5" customHeight="1" x14ac:dyDescent="0.2">
      <c r="A85" s="40" t="str">
        <f>IF(P85&lt;&gt;"",MAX(A$7:A84)+1,"")</f>
        <v/>
      </c>
      <c r="B85" s="39"/>
      <c r="C85" s="61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42"/>
      <c r="P85" s="35"/>
      <c r="Q85" s="34"/>
      <c r="R85" s="41"/>
      <c r="S85" s="41">
        <f t="shared" si="3"/>
        <v>0</v>
      </c>
    </row>
    <row r="86" spans="1:19" ht="27.75" customHeight="1" x14ac:dyDescent="0.2">
      <c r="A86" s="40" t="str">
        <f>IF(P86&lt;&gt;"",MAX(A$7:A85)+1,"")</f>
        <v/>
      </c>
      <c r="B86" s="39"/>
      <c r="C86" s="214" t="s">
        <v>47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5"/>
      <c r="P86" s="35"/>
      <c r="Q86" s="34"/>
      <c r="R86" s="41"/>
      <c r="S86" s="41">
        <f t="shared" si="3"/>
        <v>0</v>
      </c>
    </row>
    <row r="87" spans="1:19" ht="12" customHeight="1" x14ac:dyDescent="0.2">
      <c r="A87" s="40" t="str">
        <f>IF(P87&lt;&gt;"",MAX(A$7:A86)+1,"")</f>
        <v/>
      </c>
      <c r="B87" s="39"/>
      <c r="C87" s="44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42"/>
      <c r="P87" s="35"/>
      <c r="Q87" s="34"/>
      <c r="R87" s="41"/>
      <c r="S87" s="41">
        <f t="shared" si="3"/>
        <v>0</v>
      </c>
    </row>
    <row r="88" spans="1:19" ht="15.75" customHeight="1" x14ac:dyDescent="0.2">
      <c r="A88" s="40" t="str">
        <f>IF(P88&lt;&gt;"",MAX(A$7:A87)+1,"")</f>
        <v/>
      </c>
      <c r="B88" s="39" t="s">
        <v>46</v>
      </c>
      <c r="C88" s="46" t="s">
        <v>45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42"/>
      <c r="P88" s="35"/>
      <c r="Q88" s="34"/>
      <c r="R88" s="41"/>
      <c r="S88" s="41">
        <f t="shared" si="3"/>
        <v>0</v>
      </c>
    </row>
    <row r="89" spans="1:19" ht="24.5" customHeight="1" x14ac:dyDescent="0.2">
      <c r="A89" s="40">
        <f>IF(P89&lt;&gt;"",MAX(A$7:A88)+1,"")</f>
        <v>40</v>
      </c>
      <c r="B89" s="39"/>
      <c r="C89" s="190" t="s">
        <v>99</v>
      </c>
      <c r="D89" s="190"/>
      <c r="E89" s="190"/>
      <c r="F89" s="190"/>
      <c r="G89" s="190"/>
      <c r="H89" s="190"/>
      <c r="I89" s="190"/>
      <c r="J89" s="190"/>
      <c r="K89" s="190"/>
      <c r="L89" s="190"/>
      <c r="M89" s="190"/>
      <c r="N89" s="190"/>
      <c r="O89" s="191"/>
      <c r="P89" s="35" t="s">
        <v>98</v>
      </c>
      <c r="Q89" s="82">
        <v>7</v>
      </c>
      <c r="R89" s="41"/>
      <c r="S89" s="41">
        <f t="shared" si="3"/>
        <v>0</v>
      </c>
    </row>
    <row r="90" spans="1:19" ht="15.75" customHeight="1" x14ac:dyDescent="0.2">
      <c r="A90" s="40" t="str">
        <f>IF(P90&lt;&gt;"",MAX(A$7:A89)+1,"")</f>
        <v/>
      </c>
      <c r="B90" s="39"/>
      <c r="C90" s="44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42"/>
      <c r="P90" s="35"/>
      <c r="Q90" s="34"/>
      <c r="R90" s="41"/>
      <c r="S90" s="41"/>
    </row>
    <row r="91" spans="1:19" ht="15.75" customHeight="1" x14ac:dyDescent="0.2">
      <c r="A91" s="40" t="str">
        <f>IF(P91&lt;&gt;"",MAX(A$7:A90)+1,"")</f>
        <v/>
      </c>
      <c r="B91" s="39" t="s">
        <v>97</v>
      </c>
      <c r="C91" s="46" t="s">
        <v>96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42"/>
      <c r="P91" s="35"/>
      <c r="Q91" s="34"/>
      <c r="R91" s="41"/>
      <c r="S91" s="41">
        <f>+Q91*R91</f>
        <v>0</v>
      </c>
    </row>
    <row r="92" spans="1:19" ht="15.75" customHeight="1" x14ac:dyDescent="0.2">
      <c r="A92" s="40" t="str">
        <f>IF(P92&lt;&gt;"",MAX(A$7:A91)+1,"")</f>
        <v/>
      </c>
      <c r="B92" s="39"/>
      <c r="C92" s="89" t="s">
        <v>95</v>
      </c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88"/>
      <c r="P92" s="35"/>
      <c r="Q92" s="34"/>
      <c r="R92" s="41"/>
      <c r="S92" s="41"/>
    </row>
    <row r="93" spans="1:19" ht="15.75" customHeight="1" x14ac:dyDescent="0.2">
      <c r="A93" s="40">
        <f>IF(P93&lt;&gt;"",MAX(A$7:A92)+1,"")</f>
        <v>41</v>
      </c>
      <c r="B93" s="39"/>
      <c r="C93" s="90" t="s">
        <v>40</v>
      </c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88"/>
      <c r="P93" s="35" t="s">
        <v>4</v>
      </c>
      <c r="Q93" s="34">
        <v>1</v>
      </c>
      <c r="R93" s="41"/>
      <c r="S93" s="41">
        <f>+Q93*R93</f>
        <v>0</v>
      </c>
    </row>
    <row r="94" spans="1:19" ht="15.75" customHeight="1" x14ac:dyDescent="0.2">
      <c r="A94" s="40">
        <f>IF(P94&lt;&gt;"",MAX(A$7:A93)+1,"")</f>
        <v>42</v>
      </c>
      <c r="B94" s="39"/>
      <c r="C94" s="90" t="s">
        <v>94</v>
      </c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88"/>
      <c r="P94" s="35" t="s">
        <v>11</v>
      </c>
      <c r="Q94" s="34">
        <f>ROUNDUP(N102,)</f>
        <v>180</v>
      </c>
      <c r="R94" s="41"/>
      <c r="S94" s="41">
        <f t="shared" ref="S94:S115" si="4">+R94*Q94</f>
        <v>0</v>
      </c>
    </row>
    <row r="95" spans="1:19" ht="15.75" customHeight="1" x14ac:dyDescent="0.2">
      <c r="A95" s="40">
        <f>IF(P95&lt;&gt;"",MAX(A$7:A94)+1,"")</f>
        <v>43</v>
      </c>
      <c r="B95" s="39"/>
      <c r="C95" s="90" t="s">
        <v>93</v>
      </c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91"/>
      <c r="P95" s="35" t="s">
        <v>11</v>
      </c>
      <c r="Q95" s="34">
        <f>Q94*0.2</f>
        <v>36</v>
      </c>
      <c r="R95" s="41"/>
      <c r="S95" s="41">
        <f t="shared" si="4"/>
        <v>0</v>
      </c>
    </row>
    <row r="96" spans="1:19" ht="15.75" customHeight="1" collapsed="1" x14ac:dyDescent="0.2">
      <c r="A96" s="40">
        <f>IF(P96&lt;&gt;"",MAX(A$7:A95)+1,"")</f>
        <v>44</v>
      </c>
      <c r="B96" s="39"/>
      <c r="C96" s="90" t="s">
        <v>92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88"/>
      <c r="P96" s="35" t="s">
        <v>11</v>
      </c>
      <c r="Q96" s="34">
        <f>+Q94</f>
        <v>180</v>
      </c>
      <c r="R96" s="41"/>
      <c r="S96" s="41">
        <f t="shared" si="4"/>
        <v>0</v>
      </c>
    </row>
    <row r="97" spans="1:20" s="47" customFormat="1" ht="12.5" hidden="1" customHeight="1" outlineLevel="1" x14ac:dyDescent="0.2">
      <c r="A97" s="40" t="str">
        <f>IF(P97&lt;&gt;"",MAX(A$7:A96)+1,"")</f>
        <v/>
      </c>
      <c r="B97" s="39"/>
      <c r="C97" s="77" t="s">
        <v>91</v>
      </c>
      <c r="D97" s="73"/>
      <c r="E97" s="73"/>
      <c r="F97" s="73"/>
      <c r="G97" s="73"/>
      <c r="H97" s="74"/>
      <c r="I97" s="73"/>
      <c r="J97" s="21">
        <v>10</v>
      </c>
      <c r="K97" s="21" t="s">
        <v>17</v>
      </c>
      <c r="L97" s="67">
        <v>5</v>
      </c>
      <c r="M97" s="48" t="s">
        <v>16</v>
      </c>
      <c r="N97" s="56">
        <f>J97*L97</f>
        <v>50</v>
      </c>
      <c r="O97" s="76"/>
      <c r="P97" s="51"/>
      <c r="Q97" s="50"/>
      <c r="R97" s="49"/>
      <c r="S97" s="41">
        <f t="shared" si="4"/>
        <v>0</v>
      </c>
      <c r="T97" s="1"/>
    </row>
    <row r="98" spans="1:20" s="47" customFormat="1" ht="12.5" hidden="1" customHeight="1" outlineLevel="1" x14ac:dyDescent="0.2">
      <c r="A98" s="40" t="str">
        <f>IF(P98&lt;&gt;"",MAX(A$7:A97)+1,"")</f>
        <v/>
      </c>
      <c r="B98" s="39"/>
      <c r="C98" s="77" t="s">
        <v>90</v>
      </c>
      <c r="D98" s="73"/>
      <c r="E98" s="73"/>
      <c r="F98" s="73"/>
      <c r="G98" s="73"/>
      <c r="H98" s="74"/>
      <c r="I98" s="73"/>
      <c r="J98" s="21">
        <v>7.5</v>
      </c>
      <c r="K98" s="21" t="s">
        <v>17</v>
      </c>
      <c r="L98" s="67">
        <v>5</v>
      </c>
      <c r="M98" s="48" t="s">
        <v>16</v>
      </c>
      <c r="N98" s="56">
        <f>J98*L98</f>
        <v>37.5</v>
      </c>
      <c r="O98" s="76"/>
      <c r="P98" s="51"/>
      <c r="Q98" s="50"/>
      <c r="R98" s="49"/>
      <c r="S98" s="41">
        <f t="shared" si="4"/>
        <v>0</v>
      </c>
      <c r="T98" s="1"/>
    </row>
    <row r="99" spans="1:20" s="47" customFormat="1" ht="12.5" hidden="1" customHeight="1" outlineLevel="1" x14ac:dyDescent="0.2">
      <c r="A99" s="40" t="str">
        <f>IF(P99&lt;&gt;"",MAX(A$7:A98)+1,"")</f>
        <v/>
      </c>
      <c r="B99" s="39"/>
      <c r="C99" s="77" t="s">
        <v>89</v>
      </c>
      <c r="D99" s="73"/>
      <c r="E99" s="73"/>
      <c r="F99" s="73"/>
      <c r="G99" s="73"/>
      <c r="H99" s="74"/>
      <c r="I99" s="73"/>
      <c r="J99" s="21">
        <v>2.5</v>
      </c>
      <c r="K99" s="21" t="s">
        <v>17</v>
      </c>
      <c r="L99" s="67">
        <v>5</v>
      </c>
      <c r="M99" s="48" t="s">
        <v>16</v>
      </c>
      <c r="N99" s="56">
        <f>J99*L99</f>
        <v>12.5</v>
      </c>
      <c r="O99" s="76"/>
      <c r="P99" s="51"/>
      <c r="Q99" s="50"/>
      <c r="R99" s="49"/>
      <c r="S99" s="41">
        <f t="shared" si="4"/>
        <v>0</v>
      </c>
      <c r="T99" s="1"/>
    </row>
    <row r="100" spans="1:20" s="47" customFormat="1" ht="12.5" hidden="1" customHeight="1" outlineLevel="1" x14ac:dyDescent="0.2">
      <c r="A100" s="40" t="str">
        <f>IF(P100&lt;&gt;"",MAX(A$7:A99)+1,"")</f>
        <v/>
      </c>
      <c r="B100" s="39"/>
      <c r="C100" s="77"/>
      <c r="D100" s="73"/>
      <c r="E100" s="73"/>
      <c r="F100" s="73"/>
      <c r="G100" s="73"/>
      <c r="H100" s="74"/>
      <c r="I100" s="73"/>
      <c r="J100" s="21">
        <v>2.5</v>
      </c>
      <c r="K100" s="21" t="s">
        <v>17</v>
      </c>
      <c r="L100" s="67">
        <v>2.2999999999999998</v>
      </c>
      <c r="M100" s="48" t="s">
        <v>16</v>
      </c>
      <c r="N100" s="56">
        <f>J100*L100</f>
        <v>5.75</v>
      </c>
      <c r="O100" s="76"/>
      <c r="P100" s="51"/>
      <c r="Q100" s="50"/>
      <c r="R100" s="49"/>
      <c r="S100" s="41">
        <f t="shared" si="4"/>
        <v>0</v>
      </c>
      <c r="T100" s="1"/>
    </row>
    <row r="101" spans="1:20" s="47" customFormat="1" ht="12.5" hidden="1" customHeight="1" outlineLevel="1" x14ac:dyDescent="0.2">
      <c r="A101" s="40" t="str">
        <f>IF(P101&lt;&gt;"",MAX(A$7:A100)+1,"")</f>
        <v/>
      </c>
      <c r="B101" s="39"/>
      <c r="C101" s="77" t="s">
        <v>88</v>
      </c>
      <c r="D101" s="73"/>
      <c r="E101" s="73"/>
      <c r="F101" s="73"/>
      <c r="G101" s="73"/>
      <c r="H101" s="74"/>
      <c r="I101" s="73"/>
      <c r="J101" s="21">
        <v>14.8</v>
      </c>
      <c r="K101" s="21" t="s">
        <v>17</v>
      </c>
      <c r="L101" s="67">
        <v>5</v>
      </c>
      <c r="M101" s="56" t="s">
        <v>16</v>
      </c>
      <c r="N101" s="56">
        <f>J101*L101</f>
        <v>74</v>
      </c>
      <c r="O101" s="76"/>
      <c r="P101" s="51"/>
      <c r="Q101" s="50"/>
      <c r="R101" s="49"/>
      <c r="S101" s="41">
        <f t="shared" si="4"/>
        <v>0</v>
      </c>
      <c r="T101" s="1"/>
    </row>
    <row r="102" spans="1:20" s="47" customFormat="1" ht="12.5" hidden="1" customHeight="1" outlineLevel="1" x14ac:dyDescent="0.2">
      <c r="A102" s="40" t="str">
        <f>IF(P102&lt;&gt;"",MAX(A$7:A101)+1,"")</f>
        <v/>
      </c>
      <c r="B102" s="39"/>
      <c r="C102" s="75"/>
      <c r="D102" s="73"/>
      <c r="E102" s="73"/>
      <c r="F102" s="73"/>
      <c r="G102" s="73"/>
      <c r="H102" s="74"/>
      <c r="I102" s="73"/>
      <c r="J102" s="21"/>
      <c r="K102" s="20"/>
      <c r="L102" s="19"/>
      <c r="M102" s="48"/>
      <c r="N102" s="53">
        <f>SUM(N97:N101)</f>
        <v>179.75</v>
      </c>
      <c r="O102" s="65" t="s">
        <v>11</v>
      </c>
      <c r="P102" s="51"/>
      <c r="Q102" s="50"/>
      <c r="R102" s="49"/>
      <c r="S102" s="41">
        <f t="shared" si="4"/>
        <v>0</v>
      </c>
      <c r="T102" s="1"/>
    </row>
    <row r="103" spans="1:20" ht="15" customHeight="1" x14ac:dyDescent="0.2">
      <c r="A103" s="40">
        <f>IF(P103&lt;&gt;"",MAX(A$7:A102)+1,"")</f>
        <v>45</v>
      </c>
      <c r="B103" s="39"/>
      <c r="C103" s="90" t="s">
        <v>87</v>
      </c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88"/>
      <c r="P103" s="35" t="s">
        <v>4</v>
      </c>
      <c r="Q103" s="34">
        <v>1</v>
      </c>
      <c r="R103" s="41"/>
      <c r="S103" s="41">
        <f t="shared" si="4"/>
        <v>0</v>
      </c>
    </row>
    <row r="104" spans="1:20" ht="15" customHeight="1" x14ac:dyDescent="0.2">
      <c r="A104" s="40" t="str">
        <f>IF(P104&lt;&gt;"",MAX(A$7:A103)+1,"")</f>
        <v/>
      </c>
      <c r="B104" s="39"/>
      <c r="C104" s="89" t="s">
        <v>86</v>
      </c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88"/>
      <c r="P104" s="35"/>
      <c r="Q104" s="34"/>
      <c r="R104" s="41"/>
      <c r="S104" s="41">
        <f t="shared" si="4"/>
        <v>0</v>
      </c>
    </row>
    <row r="105" spans="1:20" ht="22.25" customHeight="1" x14ac:dyDescent="0.2">
      <c r="A105" s="40">
        <f>IF(P105&lt;&gt;"",MAX(A$7:A104)+1,"")</f>
        <v>46</v>
      </c>
      <c r="B105" s="39"/>
      <c r="C105" s="192" t="s">
        <v>85</v>
      </c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4"/>
      <c r="P105" s="35" t="s">
        <v>48</v>
      </c>
      <c r="Q105" s="34">
        <v>55</v>
      </c>
      <c r="R105" s="41"/>
      <c r="S105" s="41">
        <f t="shared" si="4"/>
        <v>0</v>
      </c>
    </row>
    <row r="106" spans="1:20" ht="15" customHeight="1" x14ac:dyDescent="0.2">
      <c r="A106" s="40" t="str">
        <f>IF(P106&lt;&gt;"",MAX(A$7:A105)+1,"")</f>
        <v/>
      </c>
      <c r="B106" s="39"/>
      <c r="C106" s="44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42"/>
      <c r="P106" s="35"/>
      <c r="Q106" s="34"/>
      <c r="R106" s="41"/>
      <c r="S106" s="41">
        <f t="shared" si="4"/>
        <v>0</v>
      </c>
    </row>
    <row r="107" spans="1:20" ht="15" customHeight="1" x14ac:dyDescent="0.2">
      <c r="A107" s="40" t="str">
        <f>IF(P107&lt;&gt;"",MAX(A$7:A106)+1,"")</f>
        <v/>
      </c>
      <c r="B107" s="39" t="s">
        <v>84</v>
      </c>
      <c r="C107" s="61" t="s">
        <v>83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42"/>
      <c r="P107" s="35"/>
      <c r="Q107" s="34"/>
      <c r="R107" s="41"/>
      <c r="S107" s="41">
        <f t="shared" si="4"/>
        <v>0</v>
      </c>
    </row>
    <row r="108" spans="1:20" ht="15" customHeight="1" collapsed="1" x14ac:dyDescent="0.2">
      <c r="A108" s="40">
        <f>IF(P108&lt;&gt;"",MAX(A$7:A107)+1,"")</f>
        <v>47</v>
      </c>
      <c r="B108" s="39"/>
      <c r="C108" s="38" t="s">
        <v>82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42"/>
      <c r="P108" s="35" t="s">
        <v>48</v>
      </c>
      <c r="Q108" s="34">
        <v>38</v>
      </c>
      <c r="R108" s="41"/>
      <c r="S108" s="41">
        <f t="shared" si="4"/>
        <v>0</v>
      </c>
    </row>
    <row r="109" spans="1:20" s="47" customFormat="1" ht="12.5" hidden="1" customHeight="1" outlineLevel="1" x14ac:dyDescent="0.2">
      <c r="A109" s="40" t="str">
        <f>IF(P109&lt;&gt;"",MAX(A$7:A108)+1,"")</f>
        <v/>
      </c>
      <c r="B109" s="39"/>
      <c r="C109" s="77" t="s">
        <v>81</v>
      </c>
      <c r="D109" s="73"/>
      <c r="E109" s="73"/>
      <c r="F109" s="73"/>
      <c r="G109" s="73"/>
      <c r="H109" s="74"/>
      <c r="I109" s="73"/>
      <c r="J109" s="21"/>
      <c r="K109" s="21"/>
      <c r="L109" s="67"/>
      <c r="M109" s="48" t="s">
        <v>16</v>
      </c>
      <c r="N109" s="56">
        <v>25</v>
      </c>
      <c r="O109" s="76"/>
      <c r="P109" s="51"/>
      <c r="Q109" s="50"/>
      <c r="R109" s="49"/>
      <c r="S109" s="41">
        <f t="shared" si="4"/>
        <v>0</v>
      </c>
      <c r="T109" s="1"/>
    </row>
    <row r="110" spans="1:20" s="47" customFormat="1" ht="12.5" hidden="1" customHeight="1" outlineLevel="1" x14ac:dyDescent="0.2">
      <c r="A110" s="40" t="str">
        <f>IF(P110&lt;&gt;"",MAX(A$7:A109)+1,"")</f>
        <v/>
      </c>
      <c r="B110" s="39"/>
      <c r="C110" s="77" t="s">
        <v>80</v>
      </c>
      <c r="D110" s="73"/>
      <c r="E110" s="73"/>
      <c r="F110" s="73"/>
      <c r="G110" s="73"/>
      <c r="H110" s="74"/>
      <c r="I110" s="73"/>
      <c r="J110" s="21"/>
      <c r="K110" s="21"/>
      <c r="L110" s="67"/>
      <c r="M110" s="48" t="s">
        <v>16</v>
      </c>
      <c r="N110" s="56">
        <v>13</v>
      </c>
      <c r="O110" s="76"/>
      <c r="P110" s="51"/>
      <c r="Q110" s="50"/>
      <c r="R110" s="49"/>
      <c r="S110" s="41">
        <f t="shared" si="4"/>
        <v>0</v>
      </c>
      <c r="T110" s="1"/>
    </row>
    <row r="111" spans="1:20" s="47" customFormat="1" ht="12.5" hidden="1" customHeight="1" outlineLevel="1" x14ac:dyDescent="0.2">
      <c r="A111" s="40" t="str">
        <f>IF(P111&lt;&gt;"",MAX(A$7:A110)+1,"")</f>
        <v/>
      </c>
      <c r="B111" s="39"/>
      <c r="C111" s="75"/>
      <c r="D111" s="73"/>
      <c r="E111" s="73"/>
      <c r="F111" s="73"/>
      <c r="G111" s="73"/>
      <c r="H111" s="74"/>
      <c r="I111" s="73"/>
      <c r="J111" s="21"/>
      <c r="K111" s="20"/>
      <c r="L111" s="19"/>
      <c r="M111" s="48"/>
      <c r="N111" s="53">
        <f>SUM(N109:N110)</f>
        <v>38</v>
      </c>
      <c r="O111" s="65" t="s">
        <v>11</v>
      </c>
      <c r="P111" s="51"/>
      <c r="Q111" s="50"/>
      <c r="R111" s="49"/>
      <c r="S111" s="41">
        <f t="shared" si="4"/>
        <v>0</v>
      </c>
      <c r="T111" s="1"/>
    </row>
    <row r="112" spans="1:20" ht="29.5" customHeight="1" x14ac:dyDescent="0.2">
      <c r="A112" s="40" t="str">
        <f>IF(P112&lt;&gt;"",MAX(A$7:A111)+1,"")</f>
        <v/>
      </c>
      <c r="B112" s="39"/>
      <c r="C112" s="45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42"/>
      <c r="P112" s="35"/>
      <c r="Q112" s="34"/>
      <c r="R112" s="41"/>
      <c r="S112" s="41">
        <f t="shared" si="4"/>
        <v>0</v>
      </c>
    </row>
    <row r="113" spans="1:19" ht="15.5" customHeight="1" x14ac:dyDescent="0.2">
      <c r="A113" s="40" t="str">
        <f>IF(P113&lt;&gt;"",MAX(A$7:A112)+1,"")</f>
        <v/>
      </c>
      <c r="B113" s="39"/>
      <c r="C113" s="86" t="s">
        <v>79</v>
      </c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42"/>
      <c r="P113" s="35"/>
      <c r="Q113" s="34"/>
      <c r="R113" s="41"/>
      <c r="S113" s="41">
        <f t="shared" si="4"/>
        <v>0</v>
      </c>
    </row>
    <row r="114" spans="1:19" ht="9.75" customHeight="1" x14ac:dyDescent="0.2">
      <c r="A114" s="40" t="str">
        <f>IF(P114&lt;&gt;"",MAX(A$7:A113)+1,"")</f>
        <v/>
      </c>
      <c r="B114" s="39"/>
      <c r="C114" s="45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42"/>
      <c r="P114" s="35"/>
      <c r="Q114" s="34"/>
      <c r="R114" s="41"/>
      <c r="S114" s="41">
        <f t="shared" si="4"/>
        <v>0</v>
      </c>
    </row>
    <row r="115" spans="1:19" ht="15" customHeight="1" x14ac:dyDescent="0.2">
      <c r="A115" s="40" t="str">
        <f>IF(P115&lt;&gt;"",MAX(A$7:A114)+1,"")</f>
        <v/>
      </c>
      <c r="B115" s="39" t="s">
        <v>78</v>
      </c>
      <c r="C115" s="46" t="s">
        <v>77</v>
      </c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42"/>
      <c r="P115" s="35"/>
      <c r="Q115" s="34"/>
      <c r="R115" s="41"/>
      <c r="S115" s="41">
        <f t="shared" si="4"/>
        <v>0</v>
      </c>
    </row>
    <row r="116" spans="1:19" ht="15" customHeight="1" x14ac:dyDescent="0.2">
      <c r="A116" s="40" t="str">
        <f>IF(P116&lt;&gt;"",MAX(A$7:A115)+1,"")</f>
        <v/>
      </c>
      <c r="B116" s="39"/>
      <c r="C116" s="46" t="s">
        <v>76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42"/>
      <c r="P116" s="35"/>
      <c r="Q116" s="34"/>
      <c r="R116" s="41"/>
      <c r="S116" s="41"/>
    </row>
    <row r="117" spans="1:19" ht="15" customHeight="1" x14ac:dyDescent="0.2">
      <c r="A117" s="40">
        <f>IF(P117&lt;&gt;"",MAX(A$7:A116)+1,"")</f>
        <v>48</v>
      </c>
      <c r="B117" s="39"/>
      <c r="C117" s="44" t="s">
        <v>75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42"/>
      <c r="P117" s="35" t="s">
        <v>4</v>
      </c>
      <c r="Q117" s="34">
        <v>1</v>
      </c>
      <c r="R117" s="41"/>
      <c r="S117" s="41">
        <f t="shared" ref="S117:S131" si="5">+R117*Q117</f>
        <v>0</v>
      </c>
    </row>
    <row r="118" spans="1:19" ht="15" customHeight="1" x14ac:dyDescent="0.2">
      <c r="A118" s="40">
        <f>IF(P118&lt;&gt;"",MAX(A$7:A117)+1,"")</f>
        <v>49</v>
      </c>
      <c r="B118" s="39"/>
      <c r="C118" s="44" t="s">
        <v>74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42"/>
      <c r="P118" s="35" t="s">
        <v>4</v>
      </c>
      <c r="Q118" s="34">
        <v>1</v>
      </c>
      <c r="R118" s="41"/>
      <c r="S118" s="41">
        <f t="shared" si="5"/>
        <v>0</v>
      </c>
    </row>
    <row r="119" spans="1:19" ht="15" customHeight="1" x14ac:dyDescent="0.2">
      <c r="A119" s="40" t="str">
        <f>IF(P119&lt;&gt;"",MAX(A$7:A118)+1,"")</f>
        <v/>
      </c>
      <c r="B119" s="39"/>
      <c r="C119" s="45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42"/>
      <c r="P119" s="35"/>
      <c r="Q119" s="34"/>
      <c r="R119" s="41"/>
      <c r="S119" s="41">
        <f t="shared" si="5"/>
        <v>0</v>
      </c>
    </row>
    <row r="120" spans="1:19" ht="15" customHeight="1" x14ac:dyDescent="0.2">
      <c r="A120" s="40" t="str">
        <f>IF(P120&lt;&gt;"",MAX(A$7:A119)+1,"")</f>
        <v/>
      </c>
      <c r="B120" s="39" t="s">
        <v>60</v>
      </c>
      <c r="C120" s="46" t="s">
        <v>73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42"/>
      <c r="P120" s="35"/>
      <c r="Q120" s="34"/>
      <c r="R120" s="41"/>
      <c r="S120" s="41">
        <f t="shared" si="5"/>
        <v>0</v>
      </c>
    </row>
    <row r="121" spans="1:19" ht="15" customHeight="1" x14ac:dyDescent="0.2">
      <c r="A121" s="40">
        <f>IF(P121&lt;&gt;"",MAX(A$7:A120)+1,"")</f>
        <v>50</v>
      </c>
      <c r="B121" s="39"/>
      <c r="C121" s="44" t="s">
        <v>72</v>
      </c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42"/>
      <c r="P121" s="35" t="s">
        <v>65</v>
      </c>
      <c r="Q121" s="82">
        <v>2</v>
      </c>
      <c r="R121" s="41"/>
      <c r="S121" s="41">
        <f t="shared" si="5"/>
        <v>0</v>
      </c>
    </row>
    <row r="122" spans="1:19" ht="15" customHeight="1" x14ac:dyDescent="0.2">
      <c r="A122" s="40" t="str">
        <f>IF(P122&lt;&gt;"",MAX(A$7:A121)+1,"")</f>
        <v/>
      </c>
      <c r="B122" s="39"/>
      <c r="C122" s="44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42"/>
      <c r="P122" s="35"/>
      <c r="Q122" s="34"/>
      <c r="R122" s="41"/>
      <c r="S122" s="41">
        <f t="shared" si="5"/>
        <v>0</v>
      </c>
    </row>
    <row r="123" spans="1:19" ht="15" customHeight="1" x14ac:dyDescent="0.2">
      <c r="A123" s="40" t="str">
        <f>IF(P123&lt;&gt;"",MAX(A$7:A122)+1,"")</f>
        <v/>
      </c>
      <c r="B123" s="39" t="s">
        <v>60</v>
      </c>
      <c r="C123" s="46" t="s">
        <v>71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42"/>
      <c r="P123" s="35"/>
      <c r="Q123" s="34"/>
      <c r="R123" s="41"/>
      <c r="S123" s="41">
        <f t="shared" si="5"/>
        <v>0</v>
      </c>
    </row>
    <row r="124" spans="1:19" ht="15" customHeight="1" x14ac:dyDescent="0.2">
      <c r="A124" s="40">
        <f>IF(P124&lt;&gt;"",MAX(A$7:A123)+1,"")</f>
        <v>51</v>
      </c>
      <c r="B124" s="39"/>
      <c r="C124" s="44" t="s">
        <v>70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42"/>
      <c r="P124" s="35" t="s">
        <v>61</v>
      </c>
      <c r="Q124" s="34">
        <v>50</v>
      </c>
      <c r="R124" s="41"/>
      <c r="S124" s="41">
        <f t="shared" si="5"/>
        <v>0</v>
      </c>
    </row>
    <row r="125" spans="1:19" ht="15" customHeight="1" x14ac:dyDescent="0.2">
      <c r="A125" s="40" t="str">
        <f>IF(P125&lt;&gt;"",MAX(A$7:A124)+1,"")</f>
        <v/>
      </c>
      <c r="B125" s="39"/>
      <c r="C125" s="44" t="s">
        <v>69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42"/>
      <c r="P125" s="35"/>
      <c r="Q125" s="34"/>
      <c r="R125" s="41"/>
      <c r="S125" s="41">
        <f t="shared" si="5"/>
        <v>0</v>
      </c>
    </row>
    <row r="126" spans="1:19" ht="15" customHeight="1" x14ac:dyDescent="0.2">
      <c r="A126" s="40">
        <f>IF(P126&lt;&gt;"",MAX(A$7:A125)+1,"")</f>
        <v>52</v>
      </c>
      <c r="B126" s="39"/>
      <c r="C126" s="85" t="s">
        <v>68</v>
      </c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42"/>
      <c r="P126" s="35" t="s">
        <v>65</v>
      </c>
      <c r="Q126" s="82">
        <v>10</v>
      </c>
      <c r="R126" s="41"/>
      <c r="S126" s="41">
        <f t="shared" si="5"/>
        <v>0</v>
      </c>
    </row>
    <row r="127" spans="1:19" ht="15" customHeight="1" x14ac:dyDescent="0.2">
      <c r="A127" s="40">
        <f>IF(P127&lt;&gt;"",MAX(A$7:A126)+1,"")</f>
        <v>53</v>
      </c>
      <c r="B127" s="39"/>
      <c r="C127" s="85" t="s">
        <v>67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42"/>
      <c r="P127" s="35" t="s">
        <v>65</v>
      </c>
      <c r="Q127" s="82">
        <v>5</v>
      </c>
      <c r="R127" s="41"/>
      <c r="S127" s="41">
        <f t="shared" si="5"/>
        <v>0</v>
      </c>
    </row>
    <row r="128" spans="1:19" ht="15" customHeight="1" x14ac:dyDescent="0.2">
      <c r="A128" s="40">
        <f>IF(P128&lt;&gt;"",MAX(A$7:A127)+1,"")</f>
        <v>54</v>
      </c>
      <c r="B128" s="39"/>
      <c r="C128" s="85" t="s">
        <v>66</v>
      </c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42"/>
      <c r="P128" s="35" t="s">
        <v>65</v>
      </c>
      <c r="Q128" s="82">
        <v>3</v>
      </c>
      <c r="R128" s="41"/>
      <c r="S128" s="41">
        <f t="shared" si="5"/>
        <v>0</v>
      </c>
    </row>
    <row r="129" spans="1:19" ht="15" customHeight="1" x14ac:dyDescent="0.2">
      <c r="A129" s="40" t="str">
        <f>IF(P129&lt;&gt;"",MAX(A$7:A128)+1,"")</f>
        <v/>
      </c>
      <c r="B129" s="39"/>
      <c r="C129" s="44" t="s">
        <v>64</v>
      </c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42"/>
      <c r="P129" s="35"/>
      <c r="Q129" s="34"/>
      <c r="R129" s="41"/>
      <c r="S129" s="41">
        <f t="shared" si="5"/>
        <v>0</v>
      </c>
    </row>
    <row r="130" spans="1:19" ht="15" customHeight="1" x14ac:dyDescent="0.2">
      <c r="A130" s="40">
        <f>IF(P130&lt;&gt;"",MAX(A$7:A129)+1,"")</f>
        <v>55</v>
      </c>
      <c r="B130" s="39"/>
      <c r="C130" s="84" t="s">
        <v>63</v>
      </c>
      <c r="D130" s="83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42"/>
      <c r="P130" s="35" t="s">
        <v>61</v>
      </c>
      <c r="Q130" s="34">
        <v>30</v>
      </c>
      <c r="R130" s="41"/>
      <c r="S130" s="41">
        <f t="shared" si="5"/>
        <v>0</v>
      </c>
    </row>
    <row r="131" spans="1:19" ht="15" customHeight="1" x14ac:dyDescent="0.2">
      <c r="A131" s="40">
        <f>IF(P131&lt;&gt;"",MAX(A$7:A130)+1,"")</f>
        <v>56</v>
      </c>
      <c r="B131" s="39"/>
      <c r="C131" s="84" t="s">
        <v>62</v>
      </c>
      <c r="D131" s="83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42"/>
      <c r="P131" s="35" t="s">
        <v>61</v>
      </c>
      <c r="Q131" s="34">
        <v>30</v>
      </c>
      <c r="R131" s="41"/>
      <c r="S131" s="41">
        <f t="shared" si="5"/>
        <v>0</v>
      </c>
    </row>
    <row r="132" spans="1:19" ht="15" customHeight="1" x14ac:dyDescent="0.2">
      <c r="A132" s="40" t="str">
        <f>IF(P132&lt;&gt;"",MAX(A$7:A131)+1,"")</f>
        <v/>
      </c>
      <c r="B132" s="39"/>
      <c r="C132" s="84"/>
      <c r="D132" s="83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42"/>
      <c r="P132" s="35"/>
      <c r="Q132" s="34"/>
      <c r="R132" s="41"/>
      <c r="S132" s="41"/>
    </row>
    <row r="133" spans="1:19" ht="15.75" customHeight="1" x14ac:dyDescent="0.2">
      <c r="A133" s="40" t="str">
        <f>IF(P133&lt;&gt;"",MAX(A$7:A132)+1,"")</f>
        <v/>
      </c>
      <c r="B133" s="39" t="s">
        <v>60</v>
      </c>
      <c r="C133" s="46" t="s">
        <v>59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42"/>
      <c r="P133" s="35"/>
      <c r="Q133" s="34"/>
      <c r="R133" s="41"/>
      <c r="S133" s="41">
        <f>+R133*Q133</f>
        <v>0</v>
      </c>
    </row>
    <row r="134" spans="1:19" ht="24" customHeight="1" x14ac:dyDescent="0.2">
      <c r="A134" s="40">
        <f>IF(P134&lt;&gt;"",MAX(A$7:A133)+1,"")</f>
        <v>57</v>
      </c>
      <c r="B134" s="39"/>
      <c r="C134" s="203" t="s">
        <v>58</v>
      </c>
      <c r="D134" s="203"/>
      <c r="E134" s="203"/>
      <c r="F134" s="203"/>
      <c r="G134" s="203"/>
      <c r="H134" s="203"/>
      <c r="I134" s="203"/>
      <c r="J134" s="203"/>
      <c r="K134" s="203"/>
      <c r="L134" s="203"/>
      <c r="M134" s="203"/>
      <c r="N134" s="203"/>
      <c r="O134" s="204"/>
      <c r="P134" s="35" t="s">
        <v>57</v>
      </c>
      <c r="Q134" s="82">
        <v>100</v>
      </c>
      <c r="R134" s="41"/>
      <c r="S134" s="41">
        <f>+R134*Q134</f>
        <v>0</v>
      </c>
    </row>
    <row r="135" spans="1:19" ht="15" customHeight="1" x14ac:dyDescent="0.2">
      <c r="A135" s="40"/>
      <c r="B135" s="39"/>
      <c r="C135" s="38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42"/>
      <c r="P135" s="35"/>
      <c r="Q135" s="34"/>
      <c r="R135" s="41"/>
      <c r="S135" s="41"/>
    </row>
    <row r="136" spans="1:19" ht="18" customHeight="1" x14ac:dyDescent="0.2">
      <c r="A136" s="40"/>
      <c r="B136" s="39"/>
      <c r="C136" s="38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6" t="s">
        <v>56</v>
      </c>
      <c r="P136" s="35"/>
      <c r="Q136" s="34"/>
      <c r="R136" s="33"/>
      <c r="S136" s="32">
        <f>SUM(S4:S134)</f>
        <v>0</v>
      </c>
    </row>
    <row r="137" spans="1:19" ht="22.25" customHeight="1" x14ac:dyDescent="0.2">
      <c r="A137" s="40"/>
      <c r="B137" s="39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42"/>
      <c r="P137" s="35"/>
      <c r="Q137" s="34"/>
      <c r="R137" s="41"/>
      <c r="S137" s="41"/>
    </row>
    <row r="138" spans="1:19" ht="22.75" customHeight="1" x14ac:dyDescent="0.2">
      <c r="A138" s="40"/>
      <c r="B138" s="39"/>
      <c r="C138" s="211" t="s">
        <v>55</v>
      </c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  <c r="O138" s="213"/>
      <c r="P138" s="35"/>
      <c r="Q138" s="34"/>
      <c r="R138" s="41"/>
      <c r="S138" s="41"/>
    </row>
    <row r="139" spans="1:19" ht="15" customHeight="1" x14ac:dyDescent="0.2">
      <c r="A139" s="40" t="str">
        <f>IF(P139&lt;&gt;"",MAX(A$7:A138)+1,"")</f>
        <v/>
      </c>
      <c r="B139" s="39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42"/>
      <c r="P139" s="35"/>
      <c r="Q139" s="34"/>
      <c r="R139" s="41"/>
      <c r="S139" s="41">
        <f>+R139*Q139</f>
        <v>0</v>
      </c>
    </row>
    <row r="140" spans="1:19" ht="25.25" customHeight="1" x14ac:dyDescent="0.2">
      <c r="A140" s="40" t="str">
        <f>IF(P140&lt;&gt;"",MAX(A$7:A139)+1,"")</f>
        <v/>
      </c>
      <c r="B140" s="39"/>
      <c r="C140" s="214" t="s">
        <v>54</v>
      </c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  <c r="N140" s="214"/>
      <c r="O140" s="215"/>
      <c r="P140" s="35"/>
      <c r="Q140" s="34"/>
      <c r="R140" s="41"/>
      <c r="S140" s="41">
        <f>+R140*Q140</f>
        <v>0</v>
      </c>
    </row>
    <row r="141" spans="1:19" ht="13.75" customHeight="1" x14ac:dyDescent="0.2">
      <c r="A141" s="40" t="str">
        <f>IF(P141&lt;&gt;"",MAX(A$7:A140)+1,"")</f>
        <v/>
      </c>
      <c r="B141" s="39"/>
      <c r="C141" s="44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42"/>
      <c r="P141" s="35"/>
      <c r="Q141" s="34"/>
      <c r="R141" s="41"/>
      <c r="S141" s="41"/>
    </row>
    <row r="142" spans="1:19" ht="15" customHeight="1" x14ac:dyDescent="0.2">
      <c r="A142" s="40" t="str">
        <f>IF(P142&lt;&gt;"",MAX(A$7:A141)+1,"")</f>
        <v/>
      </c>
      <c r="B142" s="39" t="s">
        <v>53</v>
      </c>
      <c r="C142" s="81" t="s">
        <v>52</v>
      </c>
      <c r="D142" s="63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42"/>
      <c r="P142" s="35"/>
      <c r="Q142" s="34"/>
      <c r="R142" s="41"/>
      <c r="S142" s="41">
        <f t="shared" ref="S142:S150" si="6">+R142*Q142</f>
        <v>0</v>
      </c>
    </row>
    <row r="143" spans="1:19" ht="15" customHeight="1" x14ac:dyDescent="0.2">
      <c r="A143" s="40">
        <f>IF(P143&lt;&gt;"",MAX(A$7:A142)+1,"")</f>
        <v>58</v>
      </c>
      <c r="B143" s="39"/>
      <c r="C143" s="63" t="s">
        <v>51</v>
      </c>
      <c r="D143" s="63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42"/>
      <c r="P143" s="35" t="s">
        <v>48</v>
      </c>
      <c r="Q143" s="34">
        <f>Q33*0.6</f>
        <v>69</v>
      </c>
      <c r="R143" s="41"/>
      <c r="S143" s="41">
        <f t="shared" si="6"/>
        <v>0</v>
      </c>
    </row>
    <row r="144" spans="1:19" ht="15" customHeight="1" x14ac:dyDescent="0.2">
      <c r="A144" s="40">
        <f>IF(P144&lt;&gt;"",MAX(A$7:A143)+1,"")</f>
        <v>59</v>
      </c>
      <c r="B144" s="39"/>
      <c r="C144" s="63" t="s">
        <v>50</v>
      </c>
      <c r="D144" s="63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42"/>
      <c r="P144" s="35" t="s">
        <v>48</v>
      </c>
      <c r="Q144" s="34">
        <f>Q33*0.4</f>
        <v>46</v>
      </c>
      <c r="R144" s="41"/>
      <c r="S144" s="41">
        <f t="shared" si="6"/>
        <v>0</v>
      </c>
    </row>
    <row r="145" spans="1:20" ht="15" customHeight="1" x14ac:dyDescent="0.2">
      <c r="A145" s="40">
        <f>IF(P145&lt;&gt;"",MAX(A$7:A144)+1,"")</f>
        <v>60</v>
      </c>
      <c r="B145" s="39"/>
      <c r="C145" s="63" t="s">
        <v>49</v>
      </c>
      <c r="D145" s="63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42"/>
      <c r="P145" s="92" t="s">
        <v>253</v>
      </c>
      <c r="Q145" s="34"/>
      <c r="R145" s="41"/>
      <c r="S145" s="41">
        <f t="shared" si="6"/>
        <v>0</v>
      </c>
    </row>
    <row r="146" spans="1:20" ht="19.25" customHeight="1" x14ac:dyDescent="0.2">
      <c r="A146" s="40" t="str">
        <f>IF(P146&lt;&gt;"",MAX(A$7:A145)+1,"")</f>
        <v/>
      </c>
      <c r="B146" s="39"/>
      <c r="C146" s="46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42"/>
      <c r="P146" s="35"/>
      <c r="Q146" s="34"/>
      <c r="R146" s="41"/>
      <c r="S146" s="41">
        <f t="shared" si="6"/>
        <v>0</v>
      </c>
    </row>
    <row r="147" spans="1:20" ht="27.75" customHeight="1" x14ac:dyDescent="0.2">
      <c r="A147" s="40" t="str">
        <f>IF(P147&lt;&gt;"",MAX(A$7:A146)+1,"")</f>
        <v/>
      </c>
      <c r="B147" s="39"/>
      <c r="C147" s="214" t="s">
        <v>47</v>
      </c>
      <c r="D147" s="214"/>
      <c r="E147" s="214"/>
      <c r="F147" s="214"/>
      <c r="G147" s="214"/>
      <c r="H147" s="214"/>
      <c r="I147" s="214"/>
      <c r="J147" s="214"/>
      <c r="K147" s="214"/>
      <c r="L147" s="214"/>
      <c r="M147" s="214"/>
      <c r="N147" s="214"/>
      <c r="O147" s="215"/>
      <c r="P147" s="35"/>
      <c r="Q147" s="34"/>
      <c r="R147" s="41"/>
      <c r="S147" s="41">
        <f t="shared" si="6"/>
        <v>0</v>
      </c>
    </row>
    <row r="148" spans="1:20" ht="12" customHeight="1" x14ac:dyDescent="0.2">
      <c r="A148" s="40" t="str">
        <f>IF(P148&lt;&gt;"",MAX(A$7:A147)+1,"")</f>
        <v/>
      </c>
      <c r="B148" s="39"/>
      <c r="C148" s="44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42"/>
      <c r="P148" s="35"/>
      <c r="Q148" s="34"/>
      <c r="R148" s="41"/>
      <c r="S148" s="41">
        <f t="shared" si="6"/>
        <v>0</v>
      </c>
    </row>
    <row r="149" spans="1:20" ht="15.75" customHeight="1" x14ac:dyDescent="0.2">
      <c r="A149" s="40" t="str">
        <f>IF(P149&lt;&gt;"",MAX(A$7:A148)+1,"")</f>
        <v/>
      </c>
      <c r="B149" s="39" t="s">
        <v>46</v>
      </c>
      <c r="C149" s="46" t="s">
        <v>45</v>
      </c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42"/>
      <c r="P149" s="35"/>
      <c r="Q149" s="34"/>
      <c r="R149" s="41"/>
      <c r="S149" s="41">
        <f t="shared" si="6"/>
        <v>0</v>
      </c>
    </row>
    <row r="150" spans="1:20" ht="15.75" customHeight="1" x14ac:dyDescent="0.2">
      <c r="A150" s="40">
        <f>IF(P150&lt;&gt;"",MAX(A$7:A149)+1,"")</f>
        <v>61</v>
      </c>
      <c r="B150" s="39"/>
      <c r="C150" s="78" t="s">
        <v>44</v>
      </c>
      <c r="D150" s="37"/>
      <c r="E150" s="37"/>
      <c r="F150" s="37"/>
      <c r="G150" s="37"/>
      <c r="H150" s="37"/>
      <c r="I150" s="37"/>
      <c r="J150" s="37"/>
      <c r="K150" s="37"/>
      <c r="M150" s="37"/>
      <c r="N150" s="24" t="s">
        <v>43</v>
      </c>
      <c r="O150" s="42"/>
      <c r="P150" s="35" t="s">
        <v>4</v>
      </c>
      <c r="Q150" s="34">
        <v>1</v>
      </c>
      <c r="R150" s="41"/>
      <c r="S150" s="41">
        <f t="shared" si="6"/>
        <v>0</v>
      </c>
    </row>
    <row r="151" spans="1:20" ht="15.75" customHeight="1" x14ac:dyDescent="0.2">
      <c r="A151" s="40" t="str">
        <f>IF(P151&lt;&gt;"",MAX(A$7:A150)+1,"")</f>
        <v/>
      </c>
      <c r="B151" s="39"/>
      <c r="C151" s="44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42"/>
      <c r="P151" s="35"/>
      <c r="Q151" s="34"/>
      <c r="R151" s="41"/>
      <c r="S151" s="41"/>
    </row>
    <row r="152" spans="1:20" ht="15.75" customHeight="1" x14ac:dyDescent="0.2">
      <c r="A152" s="40" t="str">
        <f>IF(P152&lt;&gt;"",MAX(A$7:A151)+1,"")</f>
        <v/>
      </c>
      <c r="B152" s="39" t="s">
        <v>42</v>
      </c>
      <c r="C152" s="46" t="s">
        <v>41</v>
      </c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42"/>
      <c r="P152" s="35"/>
      <c r="Q152" s="34"/>
      <c r="R152" s="41"/>
      <c r="S152" s="41">
        <f t="shared" ref="S152:S157" si="7">+Q152*R152</f>
        <v>0</v>
      </c>
    </row>
    <row r="153" spans="1:20" ht="15.75" customHeight="1" x14ac:dyDescent="0.2">
      <c r="A153" s="40">
        <f>IF(P153&lt;&gt;"",MAX(A$7:A152)+1,"")</f>
        <v>62</v>
      </c>
      <c r="B153" s="39"/>
      <c r="C153" s="44" t="s">
        <v>40</v>
      </c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42"/>
      <c r="P153" s="35" t="s">
        <v>4</v>
      </c>
      <c r="Q153" s="34">
        <v>1</v>
      </c>
      <c r="R153" s="41"/>
      <c r="S153" s="41">
        <f t="shared" si="7"/>
        <v>0</v>
      </c>
    </row>
    <row r="154" spans="1:20" ht="15.75" customHeight="1" x14ac:dyDescent="0.2">
      <c r="A154" s="40">
        <f>IF(P154&lt;&gt;"",MAX(A$7:A153)+1,"")</f>
        <v>63</v>
      </c>
      <c r="B154" s="39"/>
      <c r="C154" s="44" t="s">
        <v>39</v>
      </c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42"/>
      <c r="P154" s="35" t="s">
        <v>11</v>
      </c>
      <c r="Q154" s="34">
        <v>295</v>
      </c>
      <c r="R154" s="41"/>
      <c r="S154" s="41">
        <f t="shared" si="7"/>
        <v>0</v>
      </c>
    </row>
    <row r="155" spans="1:20" ht="15.75" customHeight="1" x14ac:dyDescent="0.2">
      <c r="A155" s="40">
        <f>IF(P155&lt;&gt;"",MAX(A$7:A154)+1,"")</f>
        <v>64</v>
      </c>
      <c r="B155" s="39"/>
      <c r="C155" s="44" t="s">
        <v>38</v>
      </c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42"/>
      <c r="P155" s="35" t="s">
        <v>11</v>
      </c>
      <c r="Q155" s="34">
        <f>ROUNDUP(Q154*0.35,)</f>
        <v>104</v>
      </c>
      <c r="R155" s="41"/>
      <c r="S155" s="41">
        <f t="shared" si="7"/>
        <v>0</v>
      </c>
    </row>
    <row r="156" spans="1:20" ht="15.75" customHeight="1" collapsed="1" x14ac:dyDescent="0.2">
      <c r="A156" s="40">
        <f>IF(P156&lt;&gt;"",MAX(A$7:A155)+1,"")</f>
        <v>65</v>
      </c>
      <c r="B156" s="39"/>
      <c r="C156" s="44" t="s">
        <v>37</v>
      </c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62"/>
      <c r="P156" s="35" t="s">
        <v>11</v>
      </c>
      <c r="Q156" s="34">
        <f>ROUNDUP(Q155*0.4,)</f>
        <v>42</v>
      </c>
      <c r="R156" s="41"/>
      <c r="S156" s="41">
        <f t="shared" si="7"/>
        <v>0</v>
      </c>
    </row>
    <row r="157" spans="1:20" ht="15.75" customHeight="1" collapsed="1" x14ac:dyDescent="0.2">
      <c r="A157" s="40">
        <f>IF(P157&lt;&gt;"",MAX(A$7:A156)+1,"")</f>
        <v>66</v>
      </c>
      <c r="B157" s="39"/>
      <c r="C157" s="44" t="s">
        <v>36</v>
      </c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42"/>
      <c r="P157" s="35" t="s">
        <v>11</v>
      </c>
      <c r="Q157" s="34">
        <f>Q155</f>
        <v>104</v>
      </c>
      <c r="R157" s="41"/>
      <c r="S157" s="41">
        <f t="shared" si="7"/>
        <v>0</v>
      </c>
    </row>
    <row r="158" spans="1:20" s="47" customFormat="1" ht="12.5" hidden="1" customHeight="1" outlineLevel="1" x14ac:dyDescent="0.2">
      <c r="A158" s="40" t="str">
        <f>IF(P158&lt;&gt;"",MAX(A$7:A157)+1,"")</f>
        <v/>
      </c>
      <c r="B158" s="39"/>
      <c r="C158" s="77" t="s">
        <v>35</v>
      </c>
      <c r="D158" s="73"/>
      <c r="E158" s="73"/>
      <c r="F158" s="73"/>
      <c r="G158" s="73"/>
      <c r="H158" s="74"/>
      <c r="I158" s="73"/>
      <c r="J158" s="21"/>
      <c r="K158" s="20"/>
      <c r="L158" s="19"/>
      <c r="M158" s="48" t="s">
        <v>16</v>
      </c>
      <c r="N158" s="56">
        <v>11.5</v>
      </c>
      <c r="O158" s="76"/>
      <c r="P158" s="51"/>
      <c r="Q158" s="50"/>
      <c r="R158" s="49"/>
      <c r="S158" s="41">
        <f>+R158*Q158</f>
        <v>0</v>
      </c>
      <c r="T158" s="1"/>
    </row>
    <row r="159" spans="1:20" s="47" customFormat="1" ht="12.5" hidden="1" customHeight="1" outlineLevel="1" x14ac:dyDescent="0.2">
      <c r="A159" s="40" t="str">
        <f>IF(P159&lt;&gt;"",MAX(A$7:A158)+1,"")</f>
        <v/>
      </c>
      <c r="B159" s="39"/>
      <c r="C159" s="77" t="s">
        <v>34</v>
      </c>
      <c r="D159" s="73"/>
      <c r="E159" s="73"/>
      <c r="F159" s="73"/>
      <c r="G159" s="73"/>
      <c r="H159" s="74"/>
      <c r="I159" s="73"/>
      <c r="J159" s="21"/>
      <c r="K159" s="20"/>
      <c r="L159" s="19"/>
      <c r="M159" s="48" t="s">
        <v>16</v>
      </c>
      <c r="N159" s="56">
        <v>25</v>
      </c>
      <c r="O159" s="76"/>
      <c r="P159" s="51"/>
      <c r="Q159" s="50"/>
      <c r="R159" s="49"/>
      <c r="S159" s="41">
        <f>+R159*Q159</f>
        <v>0</v>
      </c>
      <c r="T159" s="1"/>
    </row>
    <row r="160" spans="1:20" s="47" customFormat="1" ht="12.5" hidden="1" customHeight="1" outlineLevel="1" x14ac:dyDescent="0.2">
      <c r="A160" s="40" t="str">
        <f>IF(P160&lt;&gt;"",MAX(A$7:A159)+1,"")</f>
        <v/>
      </c>
      <c r="B160" s="39"/>
      <c r="C160" s="77" t="s">
        <v>33</v>
      </c>
      <c r="D160" s="73"/>
      <c r="E160" s="73"/>
      <c r="F160" s="73"/>
      <c r="G160" s="73"/>
      <c r="H160" s="74"/>
      <c r="I160" s="73"/>
      <c r="J160" s="21"/>
      <c r="K160" s="20"/>
      <c r="L160" s="19"/>
      <c r="M160" s="48" t="s">
        <v>16</v>
      </c>
      <c r="N160" s="56">
        <v>3</v>
      </c>
      <c r="O160" s="76"/>
      <c r="P160" s="51"/>
      <c r="Q160" s="50"/>
      <c r="R160" s="49"/>
      <c r="S160" s="41">
        <f>+R160*Q160</f>
        <v>0</v>
      </c>
      <c r="T160" s="1"/>
    </row>
    <row r="161" spans="1:21" s="47" customFormat="1" ht="12.5" hidden="1" customHeight="1" outlineLevel="1" x14ac:dyDescent="0.2">
      <c r="A161" s="40" t="str">
        <f>IF(P161&lt;&gt;"",MAX(A$7:A160)+1,"")</f>
        <v/>
      </c>
      <c r="B161" s="39"/>
      <c r="C161" s="77" t="s">
        <v>32</v>
      </c>
      <c r="D161" s="73"/>
      <c r="E161" s="73"/>
      <c r="F161" s="73"/>
      <c r="G161" s="73"/>
      <c r="H161" s="74"/>
      <c r="I161" s="73"/>
      <c r="J161" s="21"/>
      <c r="K161" s="20"/>
      <c r="L161" s="19"/>
      <c r="M161" s="48" t="s">
        <v>16</v>
      </c>
      <c r="N161" s="56">
        <v>14</v>
      </c>
      <c r="O161" s="76"/>
      <c r="P161" s="51"/>
      <c r="Q161" s="50"/>
      <c r="R161" s="49"/>
      <c r="S161" s="41">
        <f>+R161*Q161</f>
        <v>0</v>
      </c>
      <c r="T161" s="1"/>
    </row>
    <row r="162" spans="1:21" s="47" customFormat="1" ht="12.5" hidden="1" customHeight="1" outlineLevel="1" x14ac:dyDescent="0.2">
      <c r="A162" s="40" t="str">
        <f>IF(P162&lt;&gt;"",MAX(A$7:A161)+1,"")</f>
        <v/>
      </c>
      <c r="B162" s="39"/>
      <c r="C162" s="77" t="s">
        <v>31</v>
      </c>
      <c r="D162" s="73"/>
      <c r="E162" s="73"/>
      <c r="F162" s="73"/>
      <c r="G162" s="73"/>
      <c r="H162" s="74"/>
      <c r="I162" s="73"/>
      <c r="J162" s="21"/>
      <c r="K162" s="21"/>
      <c r="L162" s="67"/>
      <c r="M162" s="56" t="s">
        <v>16</v>
      </c>
      <c r="N162" s="56">
        <v>188</v>
      </c>
      <c r="O162" s="76"/>
      <c r="P162" s="51"/>
      <c r="Q162" s="50"/>
      <c r="R162" s="49"/>
      <c r="S162" s="41">
        <f>+R162*Q162</f>
        <v>0</v>
      </c>
      <c r="T162" s="1"/>
    </row>
    <row r="163" spans="1:21" s="47" customFormat="1" ht="12.5" hidden="1" customHeight="1" outlineLevel="1" x14ac:dyDescent="0.2">
      <c r="A163" s="40"/>
      <c r="B163" s="39"/>
      <c r="C163" s="77" t="s">
        <v>30</v>
      </c>
      <c r="D163" s="73"/>
      <c r="E163" s="73"/>
      <c r="F163" s="73"/>
      <c r="G163" s="73"/>
      <c r="H163" s="74"/>
      <c r="I163" s="73"/>
      <c r="J163" s="21"/>
      <c r="K163" s="21"/>
      <c r="L163" s="67"/>
      <c r="M163" s="56" t="s">
        <v>16</v>
      </c>
      <c r="N163" s="56">
        <v>53</v>
      </c>
      <c r="O163" s="76"/>
      <c r="P163" s="51"/>
      <c r="Q163" s="50"/>
      <c r="R163" s="49"/>
      <c r="S163" s="41"/>
      <c r="T163" s="1"/>
    </row>
    <row r="164" spans="1:21" s="47" customFormat="1" ht="12.5" hidden="1" customHeight="1" outlineLevel="1" x14ac:dyDescent="0.2">
      <c r="A164" s="40" t="str">
        <f>IF(P164&lt;&gt;"",MAX(A$7:A162)+1,"")</f>
        <v/>
      </c>
      <c r="B164" s="39"/>
      <c r="C164" s="75"/>
      <c r="D164" s="73"/>
      <c r="E164" s="73"/>
      <c r="F164" s="73"/>
      <c r="G164" s="73"/>
      <c r="H164" s="74"/>
      <c r="I164" s="73"/>
      <c r="J164" s="21"/>
      <c r="K164" s="20"/>
      <c r="L164" s="19"/>
      <c r="M164" s="48"/>
      <c r="N164" s="53">
        <f>SUM(N158:N163)</f>
        <v>294.5</v>
      </c>
      <c r="O164" s="65" t="s">
        <v>11</v>
      </c>
      <c r="P164" s="51"/>
      <c r="Q164" s="50"/>
      <c r="R164" s="49"/>
      <c r="S164" s="41">
        <f>+R164*Q164</f>
        <v>0</v>
      </c>
      <c r="T164" s="1"/>
    </row>
    <row r="165" spans="1:21" ht="15" customHeight="1" x14ac:dyDescent="0.2">
      <c r="A165" s="40" t="str">
        <f>IF(P165&lt;&gt;"",MAX(A$7:A157)+1,"")</f>
        <v/>
      </c>
      <c r="B165" s="39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42"/>
      <c r="P165" s="35"/>
      <c r="Q165" s="34"/>
      <c r="R165" s="41"/>
      <c r="S165" s="41"/>
    </row>
    <row r="166" spans="1:21" ht="15.5" customHeight="1" x14ac:dyDescent="0.2">
      <c r="A166" s="40" t="str">
        <f>IF(P166&lt;&gt;"",MAX(A$7:A165)+1,"")</f>
        <v/>
      </c>
      <c r="B166" s="39" t="s">
        <v>15</v>
      </c>
      <c r="C166" s="46" t="s">
        <v>29</v>
      </c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42"/>
      <c r="P166" s="35"/>
      <c r="Q166" s="34"/>
      <c r="R166" s="41"/>
      <c r="S166" s="41">
        <f>+R166*Q166</f>
        <v>0</v>
      </c>
    </row>
    <row r="167" spans="1:21" ht="15.75" customHeight="1" x14ac:dyDescent="0.2">
      <c r="A167" s="40">
        <f>IF(P167&lt;&gt;"",MAX(A$7:A166)+1,"")</f>
        <v>67</v>
      </c>
      <c r="B167" s="39"/>
      <c r="C167" s="195" t="s">
        <v>28</v>
      </c>
      <c r="D167" s="195"/>
      <c r="E167" s="195"/>
      <c r="F167" s="195"/>
      <c r="G167" s="195"/>
      <c r="H167" s="195"/>
      <c r="I167" s="195"/>
      <c r="J167" s="195"/>
      <c r="K167" s="195"/>
      <c r="L167" s="195"/>
      <c r="M167" s="195"/>
      <c r="N167" s="195"/>
      <c r="O167" s="196"/>
      <c r="P167" s="35" t="s">
        <v>4</v>
      </c>
      <c r="Q167" s="34">
        <v>1</v>
      </c>
      <c r="R167" s="41"/>
      <c r="S167" s="41">
        <f>+R167*Q167</f>
        <v>0</v>
      </c>
      <c r="U167" s="71"/>
    </row>
    <row r="168" spans="1:21" ht="32.5" customHeight="1" collapsed="1" x14ac:dyDescent="0.2">
      <c r="A168" s="40">
        <f>IF(P168&lt;&gt;"",MAX(A$7:A167)+1,"")</f>
        <v>68</v>
      </c>
      <c r="B168" s="39"/>
      <c r="C168" s="197" t="s">
        <v>27</v>
      </c>
      <c r="D168" s="197"/>
      <c r="E168" s="197"/>
      <c r="F168" s="197"/>
      <c r="G168" s="197"/>
      <c r="H168" s="197"/>
      <c r="I168" s="197"/>
      <c r="J168" s="197"/>
      <c r="K168" s="197"/>
      <c r="L168" s="197"/>
      <c r="M168" s="197"/>
      <c r="N168" s="197"/>
      <c r="O168" s="198"/>
      <c r="P168" s="35" t="s">
        <v>11</v>
      </c>
      <c r="Q168" s="34">
        <f>ROUNDUP(N177,)</f>
        <v>101</v>
      </c>
      <c r="R168" s="41"/>
      <c r="S168" s="41">
        <f>+R168*Q168</f>
        <v>0</v>
      </c>
      <c r="U168" s="71"/>
    </row>
    <row r="169" spans="1:21" s="47" customFormat="1" ht="12.5" hidden="1" customHeight="1" outlineLevel="1" x14ac:dyDescent="0.2">
      <c r="A169" s="40" t="str">
        <f>IF(P169&lt;&gt;"",MAX(A$7:A168)+1,"")</f>
        <v/>
      </c>
      <c r="B169" s="39"/>
      <c r="C169" s="70" t="s">
        <v>19</v>
      </c>
      <c r="D169" s="23"/>
      <c r="E169" s="23"/>
      <c r="F169" s="22"/>
      <c r="G169" s="20"/>
      <c r="O169" s="52"/>
      <c r="P169" s="51"/>
      <c r="Q169" s="50"/>
      <c r="R169" s="49"/>
      <c r="S169" s="41">
        <f>+R169*Q169</f>
        <v>0</v>
      </c>
      <c r="T169" s="1"/>
      <c r="U169" s="48"/>
    </row>
    <row r="170" spans="1:21" s="47" customFormat="1" ht="12.5" hidden="1" customHeight="1" outlineLevel="1" x14ac:dyDescent="0.2">
      <c r="A170" s="40" t="str">
        <f>IF(P170&lt;&gt;"",MAX(A$7:A169)+1,"")</f>
        <v/>
      </c>
      <c r="B170" s="39"/>
      <c r="C170" s="70"/>
      <c r="D170" s="72" t="s">
        <v>26</v>
      </c>
      <c r="E170" s="23"/>
      <c r="F170" s="22"/>
      <c r="G170" s="20"/>
      <c r="H170" s="57">
        <v>4</v>
      </c>
      <c r="I170" s="20" t="s">
        <v>17</v>
      </c>
      <c r="J170" s="21">
        <v>1.7</v>
      </c>
      <c r="K170" s="20" t="s">
        <v>17</v>
      </c>
      <c r="L170" s="67">
        <f>2.72-1.9</f>
        <v>0.82000000000000028</v>
      </c>
      <c r="M170" s="18" t="s">
        <v>16</v>
      </c>
      <c r="N170" s="56">
        <f>H170*J170*L170</f>
        <v>5.5760000000000014</v>
      </c>
      <c r="O170" s="52"/>
      <c r="P170" s="51"/>
      <c r="Q170" s="50"/>
      <c r="R170" s="49"/>
      <c r="S170" s="41"/>
      <c r="T170" s="1"/>
      <c r="U170" s="48"/>
    </row>
    <row r="171" spans="1:21" s="47" customFormat="1" ht="12.5" hidden="1" customHeight="1" outlineLevel="1" x14ac:dyDescent="0.2">
      <c r="A171" s="40" t="str">
        <f>IF(P171&lt;&gt;"",MAX(A$7:A170)+1,"")</f>
        <v/>
      </c>
      <c r="B171" s="39"/>
      <c r="C171" s="70"/>
      <c r="D171" s="72" t="s">
        <v>25</v>
      </c>
      <c r="E171" s="23"/>
      <c r="F171" s="22"/>
      <c r="G171" s="20"/>
      <c r="H171" s="57">
        <v>3</v>
      </c>
      <c r="I171" s="20" t="s">
        <v>17</v>
      </c>
      <c r="J171" s="21">
        <v>2.6</v>
      </c>
      <c r="K171" s="20" t="s">
        <v>17</v>
      </c>
      <c r="L171" s="67">
        <v>3</v>
      </c>
      <c r="M171" s="18" t="s">
        <v>16</v>
      </c>
      <c r="N171" s="56">
        <f>H171*J171*L171</f>
        <v>23.400000000000002</v>
      </c>
      <c r="O171" s="52"/>
      <c r="P171" s="51"/>
      <c r="Q171" s="50"/>
      <c r="R171" s="49"/>
      <c r="S171" s="41"/>
      <c r="T171" s="1"/>
      <c r="U171" s="48"/>
    </row>
    <row r="172" spans="1:21" s="47" customFormat="1" ht="12.5" hidden="1" customHeight="1" outlineLevel="1" x14ac:dyDescent="0.2">
      <c r="A172" s="40" t="str">
        <f>IF(P172&lt;&gt;"",MAX(A$7:A171)+1,"")</f>
        <v/>
      </c>
      <c r="B172" s="39"/>
      <c r="C172" s="70" t="s">
        <v>18</v>
      </c>
      <c r="D172" s="23"/>
      <c r="E172" s="23"/>
      <c r="G172" s="20"/>
      <c r="O172" s="52"/>
      <c r="P172" s="51"/>
      <c r="Q172" s="50"/>
      <c r="R172" s="49"/>
      <c r="S172" s="41">
        <f>+R172*Q172</f>
        <v>0</v>
      </c>
      <c r="T172" s="1"/>
      <c r="U172" s="48"/>
    </row>
    <row r="173" spans="1:21" s="47" customFormat="1" ht="12.5" hidden="1" customHeight="1" outlineLevel="1" x14ac:dyDescent="0.2">
      <c r="A173" s="40" t="str">
        <f>IF(P173&lt;&gt;"",MAX(A$7:A172)+1,"")</f>
        <v/>
      </c>
      <c r="B173" s="39"/>
      <c r="C173" s="70"/>
      <c r="D173" s="72" t="s">
        <v>26</v>
      </c>
      <c r="E173" s="23"/>
      <c r="G173" s="20"/>
      <c r="H173" s="57">
        <v>2</v>
      </c>
      <c r="I173" s="20" t="s">
        <v>17</v>
      </c>
      <c r="J173" s="21">
        <f>1.7*2+0.5</f>
        <v>3.9</v>
      </c>
      <c r="K173" s="20" t="s">
        <v>17</v>
      </c>
      <c r="L173" s="67">
        <f>2.72-1.9</f>
        <v>0.82000000000000028</v>
      </c>
      <c r="M173" s="18" t="s">
        <v>16</v>
      </c>
      <c r="N173" s="56">
        <f>H173*J173*L173</f>
        <v>6.3960000000000017</v>
      </c>
      <c r="O173" s="52"/>
      <c r="P173" s="51"/>
      <c r="Q173" s="50"/>
      <c r="R173" s="49"/>
      <c r="S173" s="41"/>
      <c r="T173" s="1"/>
      <c r="U173" s="48"/>
    </row>
    <row r="174" spans="1:21" s="47" customFormat="1" ht="12.5" hidden="1" customHeight="1" outlineLevel="1" x14ac:dyDescent="0.2">
      <c r="A174" s="40" t="str">
        <f>IF(P174&lt;&gt;"",MAX(A$7:A173)+1,"")</f>
        <v/>
      </c>
      <c r="B174" s="39"/>
      <c r="C174" s="66"/>
      <c r="D174" s="72"/>
      <c r="E174" s="23"/>
      <c r="F174" s="22"/>
      <c r="G174" s="20"/>
      <c r="H174" s="57">
        <v>4</v>
      </c>
      <c r="I174" s="20" t="s">
        <v>17</v>
      </c>
      <c r="J174" s="21">
        <v>3.8</v>
      </c>
      <c r="K174" s="20" t="s">
        <v>17</v>
      </c>
      <c r="L174" s="67">
        <f>2.72-1.9</f>
        <v>0.82000000000000028</v>
      </c>
      <c r="M174" s="18" t="s">
        <v>16</v>
      </c>
      <c r="N174" s="56">
        <f>H174*J174*L174</f>
        <v>12.464000000000004</v>
      </c>
      <c r="O174" s="52"/>
      <c r="P174" s="51"/>
      <c r="Q174" s="50"/>
      <c r="R174" s="49"/>
      <c r="S174" s="41">
        <f>+R174*Q174</f>
        <v>0</v>
      </c>
      <c r="T174" s="1"/>
      <c r="U174" s="48"/>
    </row>
    <row r="175" spans="1:21" s="47" customFormat="1" ht="12.5" hidden="1" customHeight="1" outlineLevel="1" x14ac:dyDescent="0.2">
      <c r="A175" s="40" t="str">
        <f>IF(P175&lt;&gt;"",MAX(A$7:A174)+1,"")</f>
        <v/>
      </c>
      <c r="B175" s="39"/>
      <c r="C175" s="66"/>
      <c r="D175" s="72" t="s">
        <v>25</v>
      </c>
      <c r="E175" s="23"/>
      <c r="F175" s="22"/>
      <c r="G175" s="20"/>
      <c r="H175" s="57">
        <v>3</v>
      </c>
      <c r="I175" s="20" t="s">
        <v>17</v>
      </c>
      <c r="J175" s="21">
        <v>5</v>
      </c>
      <c r="K175" s="20" t="s">
        <v>17</v>
      </c>
      <c r="L175" s="67">
        <v>3</v>
      </c>
      <c r="M175" s="18" t="s">
        <v>16</v>
      </c>
      <c r="N175" s="56">
        <f>H175*J175*L175</f>
        <v>45</v>
      </c>
      <c r="O175" s="52"/>
      <c r="P175" s="51"/>
      <c r="Q175" s="50"/>
      <c r="R175" s="49"/>
      <c r="S175" s="41"/>
      <c r="T175" s="1"/>
      <c r="U175" s="48"/>
    </row>
    <row r="176" spans="1:21" s="47" customFormat="1" ht="12.5" hidden="1" customHeight="1" outlineLevel="1" x14ac:dyDescent="0.2">
      <c r="A176" s="40" t="str">
        <f>IF(P176&lt;&gt;"",MAX(A$7:A175)+1,"")</f>
        <v/>
      </c>
      <c r="B176" s="39"/>
      <c r="C176" s="66"/>
      <c r="D176" s="72"/>
      <c r="E176" s="23"/>
      <c r="F176" s="22"/>
      <c r="G176" s="20"/>
      <c r="H176" s="57">
        <v>1</v>
      </c>
      <c r="I176" s="20" t="s">
        <v>17</v>
      </c>
      <c r="J176" s="21">
        <v>2.5</v>
      </c>
      <c r="K176" s="20" t="s">
        <v>17</v>
      </c>
      <c r="L176" s="67">
        <v>3</v>
      </c>
      <c r="M176" s="18" t="s">
        <v>16</v>
      </c>
      <c r="N176" s="56">
        <f>H176*J176*L176</f>
        <v>7.5</v>
      </c>
      <c r="O176" s="52"/>
      <c r="P176" s="51"/>
      <c r="Q176" s="50"/>
      <c r="R176" s="49"/>
      <c r="S176" s="41"/>
      <c r="T176" s="1"/>
      <c r="U176" s="48"/>
    </row>
    <row r="177" spans="1:22" s="47" customFormat="1" ht="12.5" hidden="1" customHeight="1" outlineLevel="1" x14ac:dyDescent="0.2">
      <c r="A177" s="40" t="str">
        <f>IF(P177&lt;&gt;"",MAX(A$7:A176)+1,"")</f>
        <v/>
      </c>
      <c r="B177" s="39"/>
      <c r="C177" s="66"/>
      <c r="D177" s="23"/>
      <c r="E177" s="23"/>
      <c r="F177" s="22"/>
      <c r="G177" s="20"/>
      <c r="H177" s="21"/>
      <c r="I177" s="20"/>
      <c r="J177" s="21"/>
      <c r="K177" s="20"/>
      <c r="L177" s="19"/>
      <c r="M177" s="18"/>
      <c r="N177" s="53">
        <f>SUM(N170:N176)</f>
        <v>100.33600000000001</v>
      </c>
      <c r="O177" s="65" t="s">
        <v>11</v>
      </c>
      <c r="P177" s="51"/>
      <c r="Q177" s="50"/>
      <c r="R177" s="49"/>
      <c r="S177" s="41">
        <f>+R177*Q177</f>
        <v>0</v>
      </c>
      <c r="T177" s="1"/>
      <c r="U177" s="48"/>
    </row>
    <row r="178" spans="1:22" ht="15.75" customHeight="1" collapsed="1" x14ac:dyDescent="0.2">
      <c r="A178" s="40">
        <f>IF(P178&lt;&gt;"",MAX(A$7:A177)+1,"")</f>
        <v>69</v>
      </c>
      <c r="B178" s="39"/>
      <c r="C178" s="197" t="s">
        <v>24</v>
      </c>
      <c r="D178" s="197"/>
      <c r="E178" s="197"/>
      <c r="F178" s="197"/>
      <c r="G178" s="197"/>
      <c r="H178" s="197"/>
      <c r="I178" s="197"/>
      <c r="J178" s="197"/>
      <c r="K178" s="197"/>
      <c r="L178" s="197"/>
      <c r="M178" s="197"/>
      <c r="N178" s="197"/>
      <c r="O178" s="198"/>
      <c r="P178" s="35" t="s">
        <v>11</v>
      </c>
      <c r="Q178" s="34">
        <v>57</v>
      </c>
      <c r="R178" s="41"/>
      <c r="S178" s="41">
        <f>+R178*Q178</f>
        <v>0</v>
      </c>
      <c r="U178" s="71"/>
    </row>
    <row r="179" spans="1:22" s="47" customFormat="1" ht="12.5" hidden="1" customHeight="1" outlineLevel="1" x14ac:dyDescent="0.2">
      <c r="A179" s="40" t="str">
        <f>IF(P179&lt;&gt;"",MAX(A$7:A178)+1,"")</f>
        <v/>
      </c>
      <c r="B179" s="39"/>
      <c r="C179" s="70" t="s">
        <v>19</v>
      </c>
      <c r="D179" s="58"/>
      <c r="E179" s="23"/>
      <c r="F179" s="22"/>
      <c r="G179" s="20"/>
      <c r="H179" s="57">
        <v>2</v>
      </c>
      <c r="I179" s="20" t="s">
        <v>17</v>
      </c>
      <c r="J179" s="21">
        <v>1.7</v>
      </c>
      <c r="K179" s="20" t="s">
        <v>17</v>
      </c>
      <c r="L179" s="19">
        <v>1.9</v>
      </c>
      <c r="M179" s="18" t="s">
        <v>16</v>
      </c>
      <c r="N179" s="56">
        <f>H179*J179*L179</f>
        <v>6.46</v>
      </c>
      <c r="O179" s="55"/>
      <c r="P179" s="51"/>
      <c r="Q179" s="50"/>
      <c r="R179" s="49"/>
      <c r="S179" s="41">
        <f>+R179*Q179</f>
        <v>0</v>
      </c>
      <c r="T179" s="1"/>
      <c r="U179" s="48"/>
    </row>
    <row r="180" spans="1:22" s="47" customFormat="1" ht="12.5" hidden="1" customHeight="1" outlineLevel="1" x14ac:dyDescent="0.2">
      <c r="A180" s="40" t="str">
        <f>IF(P180&lt;&gt;"",MAX(A$7:A179)+1,"")</f>
        <v/>
      </c>
      <c r="B180" s="39"/>
      <c r="C180" s="70"/>
      <c r="D180" s="58"/>
      <c r="E180" s="23"/>
      <c r="F180" s="22"/>
      <c r="G180" s="20"/>
      <c r="H180" s="57">
        <v>2</v>
      </c>
      <c r="I180" s="20" t="s">
        <v>17</v>
      </c>
      <c r="J180" s="21">
        <v>2.25</v>
      </c>
      <c r="K180" s="20" t="s">
        <v>17</v>
      </c>
      <c r="L180" s="19">
        <v>1.9</v>
      </c>
      <c r="M180" s="18" t="s">
        <v>16</v>
      </c>
      <c r="N180" s="56">
        <f>H180*J180*L180</f>
        <v>8.5499999999999989</v>
      </c>
      <c r="O180" s="55"/>
      <c r="P180" s="51"/>
      <c r="Q180" s="50"/>
      <c r="R180" s="49"/>
      <c r="S180" s="41"/>
      <c r="T180" s="1"/>
      <c r="U180" s="48"/>
    </row>
    <row r="181" spans="1:22" s="47" customFormat="1" ht="12.5" hidden="1" customHeight="1" outlineLevel="1" x14ac:dyDescent="0.2">
      <c r="A181" s="40" t="str">
        <f>IF(P181&lt;&gt;"",MAX(A$7:A180)+1,"")</f>
        <v/>
      </c>
      <c r="B181" s="39"/>
      <c r="C181" s="70"/>
      <c r="D181" s="58"/>
      <c r="E181" s="23"/>
      <c r="F181" s="22"/>
      <c r="G181" s="20"/>
      <c r="H181" s="21"/>
      <c r="I181" s="20"/>
      <c r="J181" s="21">
        <v>0.6</v>
      </c>
      <c r="K181" s="20" t="s">
        <v>17</v>
      </c>
      <c r="L181" s="19">
        <v>0.82</v>
      </c>
      <c r="M181" s="18" t="s">
        <v>16</v>
      </c>
      <c r="N181" s="56">
        <f>J181*L181</f>
        <v>0.49199999999999994</v>
      </c>
      <c r="O181" s="55"/>
      <c r="P181" s="51"/>
      <c r="Q181" s="50"/>
      <c r="R181" s="49"/>
      <c r="S181" s="41"/>
      <c r="T181" s="1"/>
      <c r="U181" s="48"/>
    </row>
    <row r="182" spans="1:22" s="47" customFormat="1" ht="12.5" hidden="1" customHeight="1" outlineLevel="1" x14ac:dyDescent="0.2">
      <c r="A182" s="40" t="str">
        <f>IF(P182&lt;&gt;"",MAX(A$7:A181)+1,"")</f>
        <v/>
      </c>
      <c r="B182" s="39"/>
      <c r="C182" s="70" t="s">
        <v>18</v>
      </c>
      <c r="D182" s="58"/>
      <c r="E182" s="23"/>
      <c r="F182" s="22"/>
      <c r="G182" s="20"/>
      <c r="H182" s="57">
        <v>2</v>
      </c>
      <c r="I182" s="20" t="s">
        <v>17</v>
      </c>
      <c r="J182" s="21">
        <v>4.3</v>
      </c>
      <c r="K182" s="20" t="s">
        <v>17</v>
      </c>
      <c r="L182" s="19">
        <v>1.9</v>
      </c>
      <c r="M182" s="18" t="s">
        <v>16</v>
      </c>
      <c r="N182" s="56">
        <f>H182*J182*L182</f>
        <v>16.34</v>
      </c>
      <c r="O182" s="55"/>
      <c r="P182" s="51"/>
      <c r="Q182" s="50"/>
      <c r="R182" s="49"/>
      <c r="S182" s="41"/>
      <c r="T182" s="1"/>
      <c r="U182" s="48"/>
    </row>
    <row r="183" spans="1:22" s="47" customFormat="1" ht="12.5" hidden="1" customHeight="1" outlineLevel="1" x14ac:dyDescent="0.2">
      <c r="A183" s="40" t="str">
        <f>IF(P183&lt;&gt;"",MAX(A$7:A182)+1,"")</f>
        <v/>
      </c>
      <c r="B183" s="39"/>
      <c r="C183" s="70"/>
      <c r="D183" s="58"/>
      <c r="E183" s="23"/>
      <c r="F183" s="22"/>
      <c r="G183" s="20"/>
      <c r="H183" s="57">
        <v>4</v>
      </c>
      <c r="I183" s="20" t="s">
        <v>17</v>
      </c>
      <c r="J183" s="21">
        <v>3.81</v>
      </c>
      <c r="K183" s="20" t="s">
        <v>17</v>
      </c>
      <c r="L183" s="19">
        <v>1.9</v>
      </c>
      <c r="M183" s="18" t="s">
        <v>16</v>
      </c>
      <c r="N183" s="56">
        <f>H183*J183*L183</f>
        <v>28.956</v>
      </c>
      <c r="O183" s="55"/>
      <c r="P183" s="51"/>
      <c r="Q183" s="50"/>
      <c r="R183" s="49"/>
      <c r="S183" s="41"/>
      <c r="T183" s="1"/>
      <c r="U183" s="48"/>
    </row>
    <row r="184" spans="1:22" s="47" customFormat="1" ht="12.5" hidden="1" customHeight="1" outlineLevel="1" x14ac:dyDescent="0.2">
      <c r="A184" s="40" t="str">
        <f>IF(P184&lt;&gt;"",MAX(A$7:A183)+1,"")</f>
        <v/>
      </c>
      <c r="B184" s="39"/>
      <c r="C184" s="70"/>
      <c r="D184" s="58"/>
      <c r="E184" s="23"/>
      <c r="F184" s="22"/>
      <c r="G184" s="20"/>
      <c r="H184" s="57">
        <v>2</v>
      </c>
      <c r="I184" s="20" t="s">
        <v>17</v>
      </c>
      <c r="J184" s="21">
        <v>0.5</v>
      </c>
      <c r="K184" s="20" t="s">
        <v>17</v>
      </c>
      <c r="L184" s="19">
        <v>0.9</v>
      </c>
      <c r="M184" s="18" t="s">
        <v>16</v>
      </c>
      <c r="N184" s="56">
        <f>H184*J184*L184</f>
        <v>0.9</v>
      </c>
      <c r="O184" s="55"/>
      <c r="P184" s="51"/>
      <c r="Q184" s="50"/>
      <c r="R184" s="49"/>
      <c r="S184" s="41"/>
      <c r="T184" s="1"/>
      <c r="U184" s="48"/>
    </row>
    <row r="185" spans="1:22" s="47" customFormat="1" ht="12.5" hidden="1" customHeight="1" outlineLevel="1" x14ac:dyDescent="0.2">
      <c r="A185" s="40" t="str">
        <f>IF(P185&lt;&gt;"",MAX(A$7:A184)+1,"")</f>
        <v/>
      </c>
      <c r="B185" s="39"/>
      <c r="C185" s="69"/>
      <c r="D185" s="23"/>
      <c r="E185" s="68" t="s">
        <v>23</v>
      </c>
      <c r="G185" s="20"/>
      <c r="H185" s="57">
        <v>-3</v>
      </c>
      <c r="I185" s="20" t="s">
        <v>17</v>
      </c>
      <c r="J185" s="21">
        <v>0.9</v>
      </c>
      <c r="K185" s="20" t="s">
        <v>17</v>
      </c>
      <c r="L185" s="67">
        <v>1.9</v>
      </c>
      <c r="M185" s="18" t="s">
        <v>16</v>
      </c>
      <c r="N185" s="56">
        <f>H185*J185*L185</f>
        <v>-5.13</v>
      </c>
      <c r="O185" s="55"/>
      <c r="P185" s="51"/>
      <c r="Q185" s="50"/>
      <c r="R185" s="49"/>
      <c r="S185" s="41">
        <f t="shared" ref="S185:S203" si="8">+R185*Q185</f>
        <v>0</v>
      </c>
      <c r="T185" s="1"/>
      <c r="U185" s="48"/>
    </row>
    <row r="186" spans="1:22" s="47" customFormat="1" ht="12.5" hidden="1" customHeight="1" outlineLevel="1" x14ac:dyDescent="0.2">
      <c r="A186" s="40" t="str">
        <f>IF(P186&lt;&gt;"",MAX(A$7:A185)+1,"")</f>
        <v/>
      </c>
      <c r="B186" s="39"/>
      <c r="C186" s="66"/>
      <c r="D186" s="23"/>
      <c r="E186" s="23"/>
      <c r="F186" s="22"/>
      <c r="G186" s="20"/>
      <c r="H186" s="21"/>
      <c r="I186" s="20"/>
      <c r="J186" s="21"/>
      <c r="K186" s="20"/>
      <c r="L186" s="19"/>
      <c r="M186" s="18"/>
      <c r="N186" s="53">
        <f>SUM(N179:N185)</f>
        <v>56.567999999999998</v>
      </c>
      <c r="O186" s="65" t="s">
        <v>11</v>
      </c>
      <c r="P186" s="51"/>
      <c r="Q186" s="50"/>
      <c r="R186" s="49"/>
      <c r="S186" s="41">
        <f t="shared" si="8"/>
        <v>0</v>
      </c>
      <c r="T186" s="1"/>
      <c r="U186" s="48"/>
    </row>
    <row r="187" spans="1:22" ht="25.25" customHeight="1" collapsed="1" x14ac:dyDescent="0.2">
      <c r="A187" s="40">
        <f>IF(P187&lt;&gt;"",MAX(A$7:A186)+1,"")</f>
        <v>70</v>
      </c>
      <c r="B187" s="39"/>
      <c r="C187" s="199" t="s">
        <v>22</v>
      </c>
      <c r="D187" s="197"/>
      <c r="E187" s="197"/>
      <c r="F187" s="197"/>
      <c r="G187" s="197"/>
      <c r="H187" s="197"/>
      <c r="I187" s="197"/>
      <c r="J187" s="197"/>
      <c r="K187" s="197"/>
      <c r="L187" s="197"/>
      <c r="M187" s="197"/>
      <c r="N187" s="197"/>
      <c r="O187" s="198"/>
      <c r="P187" s="35" t="s">
        <v>11</v>
      </c>
      <c r="Q187" s="34">
        <f>ROUNDUP(+Q178*0.4,)</f>
        <v>23</v>
      </c>
      <c r="R187" s="41"/>
      <c r="S187" s="41">
        <f t="shared" si="8"/>
        <v>0</v>
      </c>
      <c r="V187" s="64"/>
    </row>
    <row r="188" spans="1:22" ht="15" customHeight="1" x14ac:dyDescent="0.2">
      <c r="A188" s="40" t="str">
        <f>IF(P188&lt;&gt;"",MAX(A$7:A187)+1,"")</f>
        <v/>
      </c>
      <c r="B188" s="39"/>
      <c r="C188" s="63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62"/>
      <c r="P188" s="35"/>
      <c r="Q188" s="34"/>
      <c r="R188" s="41"/>
      <c r="S188" s="41">
        <f t="shared" si="8"/>
        <v>0</v>
      </c>
    </row>
    <row r="189" spans="1:22" ht="15" customHeight="1" x14ac:dyDescent="0.2">
      <c r="A189" s="40" t="str">
        <f>IF(P189&lt;&gt;"",MAX(A$7:A188)+1,"")</f>
        <v/>
      </c>
      <c r="B189" s="39" t="s">
        <v>15</v>
      </c>
      <c r="C189" s="61" t="s">
        <v>21</v>
      </c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42"/>
      <c r="P189" s="35"/>
      <c r="Q189" s="34"/>
      <c r="R189" s="41"/>
      <c r="S189" s="41">
        <f t="shared" si="8"/>
        <v>0</v>
      </c>
    </row>
    <row r="190" spans="1:22" ht="33" customHeight="1" collapsed="1" x14ac:dyDescent="0.2">
      <c r="A190" s="40">
        <f>IF(P190&lt;&gt;"",MAX(A$7:A189)+1,"")</f>
        <v>71</v>
      </c>
      <c r="B190" s="39"/>
      <c r="C190" s="200" t="s">
        <v>20</v>
      </c>
      <c r="D190" s="201"/>
      <c r="E190" s="201"/>
      <c r="F190" s="201"/>
      <c r="G190" s="201"/>
      <c r="H190" s="201"/>
      <c r="I190" s="201"/>
      <c r="J190" s="201"/>
      <c r="K190" s="201"/>
      <c r="L190" s="201"/>
      <c r="M190" s="201"/>
      <c r="N190" s="201"/>
      <c r="O190" s="202"/>
      <c r="P190" s="35" t="s">
        <v>11</v>
      </c>
      <c r="Q190" s="34">
        <v>16</v>
      </c>
      <c r="R190" s="41"/>
      <c r="S190" s="41">
        <f t="shared" si="8"/>
        <v>0</v>
      </c>
    </row>
    <row r="191" spans="1:22" s="47" customFormat="1" ht="12.5" hidden="1" customHeight="1" outlineLevel="1" x14ac:dyDescent="0.2">
      <c r="A191" s="40" t="str">
        <f>IF(P191&lt;&gt;"",MAX(A$7:A190)+1,"")</f>
        <v/>
      </c>
      <c r="B191" s="39"/>
      <c r="C191" s="58" t="s">
        <v>19</v>
      </c>
      <c r="D191" s="23"/>
      <c r="E191" s="23"/>
      <c r="F191" s="22"/>
      <c r="G191" s="20"/>
      <c r="H191" s="21"/>
      <c r="I191" s="20"/>
      <c r="J191" s="21">
        <v>1.7</v>
      </c>
      <c r="K191" s="20" t="s">
        <v>17</v>
      </c>
      <c r="L191" s="19">
        <v>1.7</v>
      </c>
      <c r="M191" s="18" t="s">
        <v>16</v>
      </c>
      <c r="N191" s="56">
        <f>J191*L191</f>
        <v>2.8899999999999997</v>
      </c>
      <c r="O191" s="55"/>
      <c r="P191" s="51"/>
      <c r="Q191" s="50"/>
      <c r="R191" s="49"/>
      <c r="S191" s="41">
        <f t="shared" si="8"/>
        <v>0</v>
      </c>
      <c r="T191" s="1"/>
      <c r="U191" s="48"/>
    </row>
    <row r="192" spans="1:22" s="47" customFormat="1" ht="12.5" hidden="1" customHeight="1" outlineLevel="1" x14ac:dyDescent="0.2">
      <c r="A192" s="40" t="str">
        <f>IF(P192&lt;&gt;"",MAX(A$7:A191)+1,"")</f>
        <v/>
      </c>
      <c r="B192" s="39"/>
      <c r="C192" s="58" t="s">
        <v>18</v>
      </c>
      <c r="D192" s="23"/>
      <c r="E192" s="23"/>
      <c r="F192" s="22"/>
      <c r="G192" s="20"/>
      <c r="H192" s="57">
        <v>2</v>
      </c>
      <c r="I192" s="20" t="s">
        <v>17</v>
      </c>
      <c r="J192" s="21">
        <v>3.81</v>
      </c>
      <c r="K192" s="20" t="s">
        <v>17</v>
      </c>
      <c r="L192" s="19">
        <v>1.7</v>
      </c>
      <c r="M192" s="18" t="s">
        <v>16</v>
      </c>
      <c r="N192" s="56">
        <f>J192*L192*H192</f>
        <v>12.954000000000001</v>
      </c>
      <c r="O192" s="55"/>
      <c r="P192" s="51"/>
      <c r="Q192" s="50"/>
      <c r="R192" s="49"/>
      <c r="S192" s="41">
        <f t="shared" si="8"/>
        <v>0</v>
      </c>
      <c r="T192" s="1"/>
      <c r="U192" s="48"/>
    </row>
    <row r="193" spans="1:23" s="47" customFormat="1" ht="13" hidden="1" customHeight="1" outlineLevel="1" x14ac:dyDescent="0.2">
      <c r="A193" s="40" t="str">
        <f>IF(P193&lt;&gt;"",MAX(A$7:A192)+1,"")</f>
        <v/>
      </c>
      <c r="B193" s="39"/>
      <c r="C193" s="54"/>
      <c r="D193" s="23"/>
      <c r="E193" s="23"/>
      <c r="F193" s="22"/>
      <c r="G193" s="20"/>
      <c r="H193" s="21"/>
      <c r="I193" s="20"/>
      <c r="J193" s="21"/>
      <c r="K193" s="20"/>
      <c r="L193" s="19"/>
      <c r="M193" s="18"/>
      <c r="N193" s="53">
        <f>SUM(N191:N192)</f>
        <v>15.844000000000001</v>
      </c>
      <c r="O193" s="52" t="s">
        <v>11</v>
      </c>
      <c r="P193" s="51"/>
      <c r="Q193" s="50"/>
      <c r="R193" s="49"/>
      <c r="S193" s="41">
        <f t="shared" si="8"/>
        <v>0</v>
      </c>
      <c r="T193" s="1"/>
      <c r="U193" s="48"/>
    </row>
    <row r="194" spans="1:23" ht="15" customHeight="1" x14ac:dyDescent="0.2">
      <c r="A194" s="40" t="str">
        <f>IF(P194&lt;&gt;"",MAX(A$7:A193)+1,"")</f>
        <v/>
      </c>
      <c r="B194" s="39"/>
      <c r="C194" s="45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42"/>
      <c r="P194" s="35"/>
      <c r="Q194" s="34"/>
      <c r="R194" s="41"/>
      <c r="S194" s="41">
        <f t="shared" si="8"/>
        <v>0</v>
      </c>
    </row>
    <row r="195" spans="1:23" ht="15" customHeight="1" x14ac:dyDescent="0.2">
      <c r="A195" s="40" t="str">
        <f>IF(P195&lt;&gt;"",MAX(A$7:A194)+1,"")</f>
        <v/>
      </c>
      <c r="B195" s="39" t="s">
        <v>15</v>
      </c>
      <c r="C195" s="46" t="s">
        <v>14</v>
      </c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42"/>
      <c r="P195" s="35"/>
      <c r="Q195" s="34"/>
      <c r="R195" s="41"/>
      <c r="S195" s="41">
        <f t="shared" si="8"/>
        <v>0</v>
      </c>
    </row>
    <row r="196" spans="1:23" ht="15" customHeight="1" x14ac:dyDescent="0.2">
      <c r="A196" s="40">
        <f>IF(P196&lt;&gt;"",MAX(A$7:A195)+1,"")</f>
        <v>72</v>
      </c>
      <c r="B196" s="39"/>
      <c r="C196" s="44" t="s">
        <v>13</v>
      </c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42"/>
      <c r="P196" s="35" t="s">
        <v>11</v>
      </c>
      <c r="Q196" s="34">
        <v>75</v>
      </c>
      <c r="R196" s="41"/>
      <c r="S196" s="41">
        <f t="shared" si="8"/>
        <v>0</v>
      </c>
    </row>
    <row r="197" spans="1:23" ht="15" customHeight="1" x14ac:dyDescent="0.2">
      <c r="A197" s="40">
        <f>IF(P197&lt;&gt;"",MAX(A$7:A196)+1,"")</f>
        <v>73</v>
      </c>
      <c r="B197" s="39"/>
      <c r="C197" s="44" t="s">
        <v>12</v>
      </c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42"/>
      <c r="P197" s="35" t="s">
        <v>11</v>
      </c>
      <c r="Q197" s="34">
        <v>16</v>
      </c>
      <c r="R197" s="41"/>
      <c r="S197" s="41">
        <f t="shared" si="8"/>
        <v>0</v>
      </c>
    </row>
    <row r="198" spans="1:23" ht="15" customHeight="1" x14ac:dyDescent="0.2">
      <c r="A198" s="40" t="str">
        <f>IF(P198&lt;&gt;"",MAX(A$7:A197)+1,"")</f>
        <v/>
      </c>
      <c r="B198" s="39"/>
      <c r="C198" s="45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42"/>
      <c r="P198" s="35"/>
      <c r="Q198" s="34"/>
      <c r="R198" s="41"/>
      <c r="S198" s="41">
        <f t="shared" si="8"/>
        <v>0</v>
      </c>
    </row>
    <row r="199" spans="1:23" ht="15.75" customHeight="1" x14ac:dyDescent="0.2">
      <c r="A199" s="40" t="str">
        <f>IF(P199&lt;&gt;"",MAX(A$7:A198)+1,"")</f>
        <v/>
      </c>
      <c r="B199" s="39" t="s">
        <v>10</v>
      </c>
      <c r="C199" s="46" t="s">
        <v>9</v>
      </c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42"/>
      <c r="P199" s="35"/>
      <c r="Q199" s="34"/>
      <c r="R199" s="41"/>
      <c r="S199" s="41">
        <f t="shared" si="8"/>
        <v>0</v>
      </c>
    </row>
    <row r="200" spans="1:23" ht="15.75" customHeight="1" x14ac:dyDescent="0.2">
      <c r="A200" s="40" t="str">
        <f>IF(P200&lt;&gt;"",MAX(A$7:A199)+1,"")</f>
        <v/>
      </c>
      <c r="B200" s="39"/>
      <c r="C200" s="45" t="s">
        <v>8</v>
      </c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42"/>
      <c r="P200" s="35"/>
      <c r="Q200" s="34"/>
      <c r="R200" s="41"/>
      <c r="S200" s="41">
        <f t="shared" si="8"/>
        <v>0</v>
      </c>
    </row>
    <row r="201" spans="1:23" ht="15.75" customHeight="1" x14ac:dyDescent="0.2">
      <c r="A201" s="40">
        <f>IF(P201&lt;&gt;"",MAX(A$7:A200)+1,"")</f>
        <v>74</v>
      </c>
      <c r="B201" s="39"/>
      <c r="C201" s="44" t="s">
        <v>7</v>
      </c>
      <c r="D201" s="43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42"/>
      <c r="P201" s="35" t="s">
        <v>4</v>
      </c>
      <c r="Q201" s="34">
        <v>1</v>
      </c>
      <c r="R201" s="41"/>
      <c r="S201" s="41">
        <f t="shared" si="8"/>
        <v>0</v>
      </c>
    </row>
    <row r="202" spans="1:23" ht="15.75" customHeight="1" x14ac:dyDescent="0.2">
      <c r="A202" s="40">
        <f>IF(P202&lt;&gt;"",MAX(A$7:A201)+1,"")</f>
        <v>75</v>
      </c>
      <c r="B202" s="39"/>
      <c r="C202" s="44" t="s">
        <v>6</v>
      </c>
      <c r="D202" s="43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42"/>
      <c r="P202" s="35" t="s">
        <v>4</v>
      </c>
      <c r="Q202" s="34">
        <v>1</v>
      </c>
      <c r="R202" s="41"/>
      <c r="S202" s="41">
        <f t="shared" si="8"/>
        <v>0</v>
      </c>
    </row>
    <row r="203" spans="1:23" ht="15.75" customHeight="1" x14ac:dyDescent="0.2">
      <c r="A203" s="40">
        <f>IF(P203&lt;&gt;"",MAX(A$7:A202)+1,"")</f>
        <v>76</v>
      </c>
      <c r="B203" s="39"/>
      <c r="C203" s="44" t="s">
        <v>5</v>
      </c>
      <c r="D203" s="43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42"/>
      <c r="P203" s="35" t="s">
        <v>4</v>
      </c>
      <c r="Q203" s="34">
        <v>1</v>
      </c>
      <c r="R203" s="41"/>
      <c r="S203" s="41">
        <f t="shared" si="8"/>
        <v>0</v>
      </c>
    </row>
    <row r="204" spans="1:23" ht="15" customHeight="1" x14ac:dyDescent="0.2">
      <c r="A204" s="40"/>
      <c r="B204" s="39"/>
      <c r="C204" s="38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42"/>
      <c r="P204" s="35"/>
      <c r="Q204" s="34"/>
      <c r="R204" s="41"/>
      <c r="S204" s="41"/>
    </row>
    <row r="205" spans="1:23" ht="18" customHeight="1" x14ac:dyDescent="0.2">
      <c r="A205" s="40"/>
      <c r="B205" s="39"/>
      <c r="C205" s="38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6" t="s">
        <v>3</v>
      </c>
      <c r="P205" s="35"/>
      <c r="Q205" s="34"/>
      <c r="R205" s="33"/>
      <c r="S205" s="32">
        <f>SUM(S139:S204)</f>
        <v>0</v>
      </c>
    </row>
    <row r="206" spans="1:23" ht="9" customHeight="1" x14ac:dyDescent="0.2">
      <c r="A206" s="31" t="str">
        <f>IF(Q206&lt;&gt;"",MAX(A$3:A134)+1,"")</f>
        <v/>
      </c>
      <c r="B206" s="27"/>
      <c r="C206" s="30"/>
      <c r="D206" s="29"/>
      <c r="E206" s="29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7"/>
      <c r="Q206" s="26"/>
      <c r="R206" s="25"/>
      <c r="S206" s="25"/>
    </row>
    <row r="207" spans="1:23" ht="6" customHeight="1" x14ac:dyDescent="0.2">
      <c r="A207" s="9"/>
      <c r="B207" s="9"/>
      <c r="C207" s="24"/>
      <c r="D207" s="23"/>
      <c r="E207" s="23"/>
      <c r="F207" s="22"/>
      <c r="G207" s="20"/>
      <c r="H207" s="21"/>
      <c r="I207" s="20"/>
      <c r="J207" s="21"/>
      <c r="K207" s="20"/>
      <c r="L207" s="19"/>
      <c r="M207" s="18"/>
      <c r="N207" s="18"/>
      <c r="O207" s="17"/>
      <c r="P207" s="16"/>
      <c r="Q207" s="15"/>
      <c r="R207" s="10"/>
      <c r="S207" s="10"/>
    </row>
    <row r="208" spans="1:23" ht="19.25" customHeight="1" x14ac:dyDescent="0.2">
      <c r="A208" s="9"/>
      <c r="B208" s="9"/>
      <c r="C208" s="8"/>
      <c r="D208" s="8"/>
      <c r="E208" s="8"/>
      <c r="F208" s="7"/>
      <c r="G208" s="7"/>
      <c r="H208" s="7"/>
      <c r="I208" s="7"/>
      <c r="J208" s="7"/>
      <c r="K208" s="7"/>
      <c r="L208" s="7"/>
      <c r="M208" s="7"/>
      <c r="N208" s="7"/>
      <c r="O208" s="6"/>
      <c r="P208" s="14" t="s">
        <v>2</v>
      </c>
      <c r="Q208" s="13"/>
      <c r="R208" s="205">
        <f>S205+S136</f>
        <v>0</v>
      </c>
      <c r="S208" s="206"/>
      <c r="W208" s="12"/>
    </row>
    <row r="209" spans="1:19" ht="19.25" customHeight="1" x14ac:dyDescent="0.2">
      <c r="A209" s="9"/>
      <c r="B209" s="9"/>
      <c r="C209" s="8"/>
      <c r="D209" s="8"/>
      <c r="E209" s="8"/>
      <c r="F209" s="7"/>
      <c r="G209" s="7"/>
      <c r="H209" s="7"/>
      <c r="I209" s="7"/>
      <c r="J209" s="7"/>
      <c r="K209" s="7"/>
      <c r="L209" s="7"/>
      <c r="M209" s="7"/>
      <c r="N209" s="7"/>
      <c r="O209" s="6"/>
      <c r="P209" s="11" t="s">
        <v>1</v>
      </c>
      <c r="Q209" s="7"/>
      <c r="R209" s="209">
        <f>+R208*0.2</f>
        <v>0</v>
      </c>
      <c r="S209" s="210"/>
    </row>
    <row r="210" spans="1:19" ht="19.25" customHeight="1" x14ac:dyDescent="0.2">
      <c r="A210" s="9"/>
      <c r="B210" s="9"/>
      <c r="C210" s="8"/>
      <c r="D210" s="8"/>
      <c r="E210" s="8"/>
      <c r="F210" s="7"/>
      <c r="G210" s="7"/>
      <c r="H210" s="7"/>
      <c r="I210" s="7"/>
      <c r="J210" s="7"/>
      <c r="K210" s="7"/>
      <c r="L210" s="7"/>
      <c r="M210" s="7"/>
      <c r="N210" s="7"/>
      <c r="O210" s="6"/>
      <c r="P210" s="5" t="s">
        <v>0</v>
      </c>
      <c r="Q210" s="4"/>
      <c r="R210" s="188">
        <f>+R208*1.2</f>
        <v>0</v>
      </c>
      <c r="S210" s="189"/>
    </row>
  </sheetData>
  <mergeCells count="38">
    <mergeCell ref="C54:O54"/>
    <mergeCell ref="C59:O59"/>
    <mergeCell ref="C5:O5"/>
    <mergeCell ref="C65:O65"/>
    <mergeCell ref="C1:O1"/>
    <mergeCell ref="C3:O3"/>
    <mergeCell ref="C7:O7"/>
    <mergeCell ref="C14:O14"/>
    <mergeCell ref="C15:O15"/>
    <mergeCell ref="C21:O21"/>
    <mergeCell ref="C24:O24"/>
    <mergeCell ref="C27:O27"/>
    <mergeCell ref="C73:O73"/>
    <mergeCell ref="C76:O76"/>
    <mergeCell ref="C77:O77"/>
    <mergeCell ref="C78:O78"/>
    <mergeCell ref="C79:O79"/>
    <mergeCell ref="C82:O82"/>
    <mergeCell ref="R209:S209"/>
    <mergeCell ref="C138:O138"/>
    <mergeCell ref="C140:O140"/>
    <mergeCell ref="C147:O147"/>
    <mergeCell ref="C86:O86"/>
    <mergeCell ref="C68:O68"/>
    <mergeCell ref="C69:O69"/>
    <mergeCell ref="C70:O70"/>
    <mergeCell ref="C71:O71"/>
    <mergeCell ref="C72:O72"/>
    <mergeCell ref="R210:S210"/>
    <mergeCell ref="C89:O89"/>
    <mergeCell ref="C105:O105"/>
    <mergeCell ref="C167:O167"/>
    <mergeCell ref="C168:O168"/>
    <mergeCell ref="C178:O178"/>
    <mergeCell ref="C187:O187"/>
    <mergeCell ref="C190:O190"/>
    <mergeCell ref="C134:O134"/>
    <mergeCell ref="R208:S208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88" fitToHeight="0" orientation="portrait" r:id="rId1"/>
  <headerFooter differentFirst="1">
    <oddFooter>&amp;L&amp;7 67 - Natzweiler - Camp du Struthof
Restauration de la baraque cuisine&amp;C&amp;7PRO/DCE&amp;R&amp;7DPGF LOT 3
page &amp;P / &amp;N</oddFooter>
  </headerFooter>
  <rowBreaks count="2" manualBreakCount="2">
    <brk id="85" max="18" man="1"/>
    <brk id="137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8A72D-9629-4B54-8FAB-60AF45CAE3A9}">
  <sheetPr>
    <tabColor rgb="FF00B050"/>
    <outlinePr summaryBelow="0" summaryRight="0"/>
    <pageSetUpPr fitToPage="1"/>
  </sheetPr>
  <dimension ref="A1:W31"/>
  <sheetViews>
    <sheetView showGridLines="0" showZeros="0" view="pageBreakPreview" zoomScaleNormal="100" zoomScaleSheetLayoutView="100" workbookViewId="0">
      <selection activeCell="H7" sqref="H7"/>
    </sheetView>
  </sheetViews>
  <sheetFormatPr baseColWidth="10" defaultColWidth="11.5" defaultRowHeight="11" x14ac:dyDescent="0.2"/>
  <cols>
    <col min="1" max="1" width="3.6640625" style="1" customWidth="1"/>
    <col min="2" max="2" width="4.5" style="1" customWidth="1"/>
    <col min="3" max="3" width="1.6640625" style="1" customWidth="1"/>
    <col min="4" max="5" width="1.83203125" style="1" customWidth="1"/>
    <col min="6" max="6" width="8.5" style="1" customWidth="1"/>
    <col min="7" max="7" width="2.83203125" style="1" customWidth="1"/>
    <col min="8" max="8" width="7.5" style="1" customWidth="1"/>
    <col min="9" max="9" width="2.5" style="1" customWidth="1"/>
    <col min="10" max="10" width="7.5" style="1" customWidth="1"/>
    <col min="11" max="11" width="1.83203125" style="1" customWidth="1"/>
    <col min="12" max="12" width="7.5" style="1" customWidth="1"/>
    <col min="13" max="13" width="2.1640625" style="1" customWidth="1"/>
    <col min="14" max="14" width="8.1640625" style="1" customWidth="1"/>
    <col min="15" max="15" width="3.6640625" style="1" customWidth="1"/>
    <col min="16" max="16" width="6" style="1" customWidth="1"/>
    <col min="17" max="17" width="7.5" style="1" customWidth="1"/>
    <col min="18" max="18" width="10.1640625" style="3" customWidth="1"/>
    <col min="19" max="19" width="10.1640625" style="2" customWidth="1"/>
    <col min="20" max="20" width="6.6640625" style="1" customWidth="1"/>
    <col min="21" max="16384" width="11.5" style="1"/>
  </cols>
  <sheetData>
    <row r="1" spans="1:21" ht="28.5" customHeight="1" x14ac:dyDescent="0.2">
      <c r="A1" s="120" t="s">
        <v>186</v>
      </c>
      <c r="B1" s="120" t="s">
        <v>185</v>
      </c>
      <c r="C1" s="222" t="s">
        <v>184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120" t="s">
        <v>183</v>
      </c>
      <c r="Q1" s="120" t="s">
        <v>182</v>
      </c>
      <c r="R1" s="120" t="s">
        <v>181</v>
      </c>
      <c r="S1" s="119" t="s">
        <v>180</v>
      </c>
    </row>
    <row r="2" spans="1:21" ht="15.5" customHeight="1" x14ac:dyDescent="0.2">
      <c r="A2" s="118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6"/>
      <c r="Q2" s="116"/>
      <c r="R2" s="115"/>
      <c r="S2" s="114"/>
    </row>
    <row r="3" spans="1:21" ht="23.5" customHeight="1" x14ac:dyDescent="0.2">
      <c r="A3" s="40"/>
      <c r="B3" s="39"/>
      <c r="C3" s="232" t="s">
        <v>207</v>
      </c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4"/>
      <c r="P3" s="35"/>
      <c r="Q3" s="34"/>
      <c r="R3" s="41"/>
      <c r="S3" s="41"/>
      <c r="T3" s="113"/>
      <c r="U3" s="113"/>
    </row>
    <row r="4" spans="1:21" ht="15.75" customHeight="1" x14ac:dyDescent="0.2">
      <c r="A4" s="40" t="str">
        <f>IF(P4&lt;&gt;"",MAX(#REF!)+1,"")</f>
        <v/>
      </c>
      <c r="B4" s="39"/>
      <c r="C4" s="45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42"/>
      <c r="P4" s="35"/>
      <c r="Q4" s="34"/>
      <c r="R4" s="41"/>
      <c r="S4" s="41">
        <f>+R4*Q4</f>
        <v>0</v>
      </c>
    </row>
    <row r="5" spans="1:21" ht="15" customHeight="1" x14ac:dyDescent="0.2">
      <c r="A5" s="40" t="str">
        <f>IF(P5&lt;&gt;"",MAX(A4:A$5)+1,"")</f>
        <v/>
      </c>
      <c r="B5" s="39" t="s">
        <v>158</v>
      </c>
      <c r="C5" s="46" t="s">
        <v>157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42"/>
      <c r="P5" s="35"/>
      <c r="Q5" s="34"/>
      <c r="R5" s="41"/>
      <c r="S5" s="41">
        <f>+R5*Q5</f>
        <v>0</v>
      </c>
    </row>
    <row r="6" spans="1:21" ht="15" customHeight="1" x14ac:dyDescent="0.2">
      <c r="A6" s="40">
        <f>IF(P6&lt;&gt;"",MAX(A$5:A5)+1,"")</f>
        <v>1</v>
      </c>
      <c r="B6" s="39"/>
      <c r="C6" s="38" t="s">
        <v>156</v>
      </c>
      <c r="D6" s="37"/>
      <c r="E6" s="37"/>
      <c r="F6" s="37"/>
      <c r="G6" s="37"/>
      <c r="H6" s="73"/>
      <c r="I6" s="37"/>
      <c r="K6" s="37"/>
      <c r="L6" s="37"/>
      <c r="M6" s="37"/>
      <c r="N6" s="37"/>
      <c r="O6" s="42"/>
      <c r="P6" s="35" t="s">
        <v>4</v>
      </c>
      <c r="Q6" s="34">
        <v>1</v>
      </c>
      <c r="R6" s="41"/>
      <c r="S6" s="41">
        <f>+R6*Q6</f>
        <v>0</v>
      </c>
    </row>
    <row r="7" spans="1:21" ht="15" customHeight="1" x14ac:dyDescent="0.2">
      <c r="A7" s="40" t="str">
        <f>IF(P7&lt;&gt;"",MAX(A$5:A6)+1,"")</f>
        <v/>
      </c>
      <c r="B7" s="39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42"/>
      <c r="P7" s="35"/>
      <c r="Q7" s="34"/>
      <c r="R7" s="41"/>
      <c r="S7" s="41">
        <f>+R7*Q7</f>
        <v>0</v>
      </c>
    </row>
    <row r="8" spans="1:21" ht="16.25" customHeight="1" x14ac:dyDescent="0.2">
      <c r="A8" s="40" t="str">
        <f>IF(P8&lt;&gt;"",MAX(A$4:A4)+1,"")</f>
        <v/>
      </c>
      <c r="B8" s="39" t="s">
        <v>206</v>
      </c>
      <c r="C8" s="81" t="s">
        <v>205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5"/>
      <c r="Q8" s="34"/>
      <c r="R8" s="41"/>
      <c r="S8" s="41"/>
    </row>
    <row r="9" spans="1:21" ht="16.25" customHeight="1" x14ac:dyDescent="0.2">
      <c r="A9" s="40" t="str">
        <f>IF(P9&lt;&gt;"",MAX(A$4:A8)+1,"")</f>
        <v/>
      </c>
      <c r="B9" s="39"/>
      <c r="C9" s="24" t="s">
        <v>204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5"/>
      <c r="Q9" s="34"/>
      <c r="R9" s="41"/>
      <c r="S9" s="41"/>
    </row>
    <row r="10" spans="1:21" ht="16.75" customHeight="1" x14ac:dyDescent="0.2">
      <c r="A10" s="40" t="str">
        <f>IF(P10&lt;&gt;"",MAX(A$4:A9)+1,"")</f>
        <v/>
      </c>
      <c r="B10" s="39"/>
      <c r="C10" s="235" t="s">
        <v>203</v>
      </c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7"/>
      <c r="P10" s="35"/>
      <c r="Q10" s="34"/>
      <c r="R10" s="41"/>
      <c r="S10" s="41"/>
    </row>
    <row r="11" spans="1:21" ht="16.25" customHeight="1" x14ac:dyDescent="0.2">
      <c r="A11" s="40" t="str">
        <f>IF(P11&lt;&gt;"",MAX(A$4:A10)+1,"")</f>
        <v/>
      </c>
      <c r="B11" s="39"/>
      <c r="C11" s="121" t="s">
        <v>202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5"/>
      <c r="Q11" s="34"/>
      <c r="R11" s="41"/>
      <c r="S11" s="41"/>
    </row>
    <row r="12" spans="1:21" ht="18.5" customHeight="1" x14ac:dyDescent="0.2">
      <c r="A12" s="40">
        <f>IF(P12&lt;&gt;"",MAX(A$4:A11)+1,"")</f>
        <v>2</v>
      </c>
      <c r="B12" s="39"/>
      <c r="C12" s="238" t="s">
        <v>201</v>
      </c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40"/>
      <c r="P12" s="35" t="s">
        <v>4</v>
      </c>
      <c r="Q12" s="34">
        <v>1</v>
      </c>
      <c r="R12" s="41"/>
      <c r="S12" s="41">
        <f>+R12*Q12</f>
        <v>0</v>
      </c>
    </row>
    <row r="13" spans="1:21" ht="16.25" customHeight="1" x14ac:dyDescent="0.2">
      <c r="A13" s="40" t="str">
        <f>IF(P13&lt;&gt;"",MAX(A$4:A12)+1,"")</f>
        <v/>
      </c>
      <c r="B13" s="39"/>
      <c r="C13" s="121" t="s">
        <v>200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5"/>
      <c r="Q13" s="34"/>
      <c r="R13" s="41"/>
      <c r="S13" s="41"/>
    </row>
    <row r="14" spans="1:21" ht="15" customHeight="1" x14ac:dyDescent="0.2">
      <c r="A14" s="40">
        <f>IF(P14&lt;&gt;"",MAX(A$4:A13)+1,"")</f>
        <v>3</v>
      </c>
      <c r="B14" s="39"/>
      <c r="C14" s="238" t="s">
        <v>199</v>
      </c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40"/>
      <c r="P14" s="35" t="s">
        <v>4</v>
      </c>
      <c r="Q14" s="34">
        <v>1</v>
      </c>
      <c r="R14" s="41"/>
      <c r="S14" s="41">
        <f>+R14*Q14</f>
        <v>0</v>
      </c>
    </row>
    <row r="15" spans="1:21" ht="16.25" customHeight="1" x14ac:dyDescent="0.2">
      <c r="A15" s="40" t="str">
        <f>IF(P15&lt;&gt;"",MAX(A$4:A14)+1,"")</f>
        <v/>
      </c>
      <c r="B15" s="39"/>
      <c r="C15" s="121" t="s">
        <v>198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5"/>
      <c r="Q15" s="34"/>
      <c r="R15" s="41"/>
      <c r="S15" s="41"/>
    </row>
    <row r="16" spans="1:21" ht="16.25" customHeight="1" x14ac:dyDescent="0.2">
      <c r="A16" s="40">
        <f>IF(P16&lt;&gt;"",MAX(A$4:A15)+1,"")</f>
        <v>4</v>
      </c>
      <c r="B16" s="39"/>
      <c r="C16" s="84" t="s">
        <v>197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5" t="s">
        <v>4</v>
      </c>
      <c r="Q16" s="34">
        <v>1</v>
      </c>
      <c r="R16" s="41"/>
      <c r="S16" s="41">
        <f t="shared" ref="S16:S26" si="0">+Q16*R16</f>
        <v>0</v>
      </c>
    </row>
    <row r="17" spans="1:23" ht="16.25" customHeight="1" x14ac:dyDescent="0.2">
      <c r="A17" s="40">
        <f>IF(P17&lt;&gt;"",MAX(A$4:A16)+1,"")</f>
        <v>5</v>
      </c>
      <c r="B17" s="39"/>
      <c r="C17" s="84" t="s">
        <v>196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5" t="s">
        <v>4</v>
      </c>
      <c r="Q17" s="34">
        <v>1</v>
      </c>
      <c r="R17" s="41"/>
      <c r="S17" s="41">
        <f t="shared" si="0"/>
        <v>0</v>
      </c>
    </row>
    <row r="18" spans="1:23" ht="16.25" customHeight="1" x14ac:dyDescent="0.2">
      <c r="A18" s="40">
        <f>IF(P18&lt;&gt;"",MAX(A$4:A17)+1,"")</f>
        <v>6</v>
      </c>
      <c r="B18" s="39"/>
      <c r="C18" s="84" t="s">
        <v>195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5" t="s">
        <v>65</v>
      </c>
      <c r="Q18" s="82">
        <v>20</v>
      </c>
      <c r="R18" s="41"/>
      <c r="S18" s="41">
        <f t="shared" si="0"/>
        <v>0</v>
      </c>
    </row>
    <row r="19" spans="1:23" ht="22.75" customHeight="1" x14ac:dyDescent="0.2">
      <c r="A19" s="40">
        <f>IF(P19&lt;&gt;"",MAX(A$4:A18)+1,"")</f>
        <v>7</v>
      </c>
      <c r="B19" s="39"/>
      <c r="C19" s="238" t="s">
        <v>194</v>
      </c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40"/>
      <c r="P19" s="35" t="s">
        <v>65</v>
      </c>
      <c r="Q19" s="82">
        <v>20</v>
      </c>
      <c r="R19" s="41"/>
      <c r="S19" s="41">
        <f t="shared" si="0"/>
        <v>0</v>
      </c>
    </row>
    <row r="20" spans="1:23" ht="24" customHeight="1" x14ac:dyDescent="0.2">
      <c r="A20" s="40">
        <f>IF(P20&lt;&gt;"",MAX(A$4:A19)+1,"")</f>
        <v>8</v>
      </c>
      <c r="B20" s="39"/>
      <c r="C20" s="238" t="s">
        <v>193</v>
      </c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40"/>
      <c r="P20" s="35" t="s">
        <v>65</v>
      </c>
      <c r="Q20" s="82">
        <v>20</v>
      </c>
      <c r="R20" s="41"/>
      <c r="S20" s="41">
        <f t="shared" si="0"/>
        <v>0</v>
      </c>
    </row>
    <row r="21" spans="1:23" ht="30" customHeight="1" x14ac:dyDescent="0.2">
      <c r="A21" s="40">
        <f>IF(P21&lt;&gt;"",MAX(A$4:A20)+1,"")</f>
        <v>9</v>
      </c>
      <c r="B21" s="39"/>
      <c r="C21" s="238" t="s">
        <v>192</v>
      </c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40"/>
      <c r="P21" s="35" t="s">
        <v>61</v>
      </c>
      <c r="Q21" s="34">
        <v>111</v>
      </c>
      <c r="R21" s="41"/>
      <c r="S21" s="41">
        <f t="shared" si="0"/>
        <v>0</v>
      </c>
    </row>
    <row r="22" spans="1:23" ht="27.5" customHeight="1" x14ac:dyDescent="0.2">
      <c r="A22" s="40">
        <f>IF(P22&lt;&gt;"",MAX(A$4:A21)+1,"")</f>
        <v>10</v>
      </c>
      <c r="B22" s="39"/>
      <c r="C22" s="238" t="s">
        <v>191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40"/>
      <c r="P22" s="35" t="s">
        <v>61</v>
      </c>
      <c r="Q22" s="34">
        <v>-111</v>
      </c>
      <c r="R22" s="41"/>
      <c r="S22" s="41">
        <f t="shared" si="0"/>
        <v>0</v>
      </c>
    </row>
    <row r="23" spans="1:23" ht="16.25" customHeight="1" x14ac:dyDescent="0.2">
      <c r="A23" s="40">
        <f>IF(P23&lt;&gt;"",MAX(A$4:A22)+1,"")</f>
        <v>11</v>
      </c>
      <c r="B23" s="39"/>
      <c r="C23" s="84" t="s">
        <v>190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5" t="s">
        <v>4</v>
      </c>
      <c r="Q23" s="34">
        <v>1</v>
      </c>
      <c r="R23" s="41"/>
      <c r="S23" s="41">
        <f t="shared" si="0"/>
        <v>0</v>
      </c>
    </row>
    <row r="24" spans="1:23" ht="16.25" customHeight="1" x14ac:dyDescent="0.2">
      <c r="A24" s="40" t="str">
        <f>IF(P24&lt;&gt;"",MAX(A$4:A23)+1,"")</f>
        <v/>
      </c>
      <c r="B24" s="39"/>
      <c r="C24" s="121" t="s">
        <v>189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5"/>
      <c r="Q24" s="34"/>
      <c r="R24" s="41"/>
      <c r="S24" s="41">
        <f t="shared" si="0"/>
        <v>0</v>
      </c>
    </row>
    <row r="25" spans="1:23" ht="16.25" customHeight="1" x14ac:dyDescent="0.2">
      <c r="A25" s="40">
        <f>IF(P25&lt;&gt;"",MAX(A$4:A24)+1,"")</f>
        <v>12</v>
      </c>
      <c r="B25" s="39"/>
      <c r="C25" s="84" t="s">
        <v>188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5" t="s">
        <v>4</v>
      </c>
      <c r="Q25" s="34">
        <v>1</v>
      </c>
      <c r="R25" s="41"/>
      <c r="S25" s="41">
        <f t="shared" si="0"/>
        <v>0</v>
      </c>
    </row>
    <row r="26" spans="1:23" ht="16.25" customHeight="1" x14ac:dyDescent="0.2">
      <c r="A26" s="40">
        <f>IF(P26&lt;&gt;"",MAX(A$4:A25)+1,"")</f>
        <v>13</v>
      </c>
      <c r="B26" s="39"/>
      <c r="C26" s="84" t="s">
        <v>187</v>
      </c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5" t="s">
        <v>4</v>
      </c>
      <c r="Q26" s="34">
        <v>1</v>
      </c>
      <c r="R26" s="41"/>
      <c r="S26" s="41">
        <f t="shared" si="0"/>
        <v>0</v>
      </c>
    </row>
    <row r="27" spans="1:23" ht="13.5" customHeight="1" x14ac:dyDescent="0.2">
      <c r="A27" s="31" t="str">
        <f>IF(Q27&lt;&gt;"",MAX(A$3:A26)+1,"")</f>
        <v/>
      </c>
      <c r="B27" s="27"/>
      <c r="C27" s="30"/>
      <c r="D27" s="29"/>
      <c r="E27" s="29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7"/>
      <c r="Q27" s="26"/>
      <c r="R27" s="25"/>
      <c r="S27" s="25"/>
    </row>
    <row r="28" spans="1:23" ht="6" customHeight="1" x14ac:dyDescent="0.2">
      <c r="A28" s="9"/>
      <c r="B28" s="9"/>
      <c r="C28" s="24"/>
      <c r="D28" s="23"/>
      <c r="E28" s="23"/>
      <c r="F28" s="22"/>
      <c r="G28" s="20"/>
      <c r="H28" s="21"/>
      <c r="I28" s="20"/>
      <c r="J28" s="21"/>
      <c r="K28" s="20"/>
      <c r="L28" s="19"/>
      <c r="M28" s="18"/>
      <c r="N28" s="18"/>
      <c r="O28" s="17"/>
      <c r="P28" s="16"/>
      <c r="Q28" s="15"/>
      <c r="R28" s="10"/>
      <c r="S28" s="10"/>
    </row>
    <row r="29" spans="1:23" ht="19.25" customHeight="1" x14ac:dyDescent="0.2">
      <c r="A29" s="9"/>
      <c r="B29" s="9"/>
      <c r="C29" s="8"/>
      <c r="D29" s="8"/>
      <c r="E29" s="8"/>
      <c r="F29" s="7"/>
      <c r="G29" s="7"/>
      <c r="H29" s="7"/>
      <c r="I29" s="7"/>
      <c r="J29" s="7"/>
      <c r="K29" s="7"/>
      <c r="L29" s="7"/>
      <c r="M29" s="7"/>
      <c r="N29" s="7"/>
      <c r="O29" s="6"/>
      <c r="P29" s="14" t="s">
        <v>2</v>
      </c>
      <c r="Q29" s="13"/>
      <c r="R29" s="205">
        <f>SUM(S3:S27)</f>
        <v>0</v>
      </c>
      <c r="S29" s="206"/>
      <c r="W29" s="12"/>
    </row>
    <row r="30" spans="1:23" ht="19.25" customHeight="1" x14ac:dyDescent="0.2">
      <c r="A30" s="9"/>
      <c r="B30" s="9"/>
      <c r="C30" s="8"/>
      <c r="D30" s="8"/>
      <c r="E30" s="8"/>
      <c r="F30" s="7"/>
      <c r="G30" s="7"/>
      <c r="H30" s="7"/>
      <c r="I30" s="7"/>
      <c r="J30" s="7"/>
      <c r="K30" s="7"/>
      <c r="L30" s="7"/>
      <c r="M30" s="7"/>
      <c r="N30" s="7"/>
      <c r="O30" s="6"/>
      <c r="P30" s="11" t="s">
        <v>1</v>
      </c>
      <c r="Q30" s="7"/>
      <c r="R30" s="209">
        <f>+R29*0.2</f>
        <v>0</v>
      </c>
      <c r="S30" s="210"/>
    </row>
    <row r="31" spans="1:23" ht="19.25" customHeight="1" x14ac:dyDescent="0.2">
      <c r="A31" s="9"/>
      <c r="B31" s="9"/>
      <c r="C31" s="8"/>
      <c r="D31" s="8"/>
      <c r="E31" s="8"/>
      <c r="F31" s="7"/>
      <c r="G31" s="7"/>
      <c r="H31" s="7"/>
      <c r="I31" s="7"/>
      <c r="J31" s="7"/>
      <c r="K31" s="7"/>
      <c r="L31" s="7"/>
      <c r="M31" s="7"/>
      <c r="N31" s="7"/>
      <c r="O31" s="6"/>
      <c r="P31" s="5" t="s">
        <v>0</v>
      </c>
      <c r="Q31" s="4"/>
      <c r="R31" s="188">
        <f>+R29*1.2</f>
        <v>0</v>
      </c>
      <c r="S31" s="189"/>
    </row>
  </sheetData>
  <mergeCells count="12">
    <mergeCell ref="R31:S31"/>
    <mergeCell ref="C19:O19"/>
    <mergeCell ref="C12:O12"/>
    <mergeCell ref="C14:O14"/>
    <mergeCell ref="C20:O20"/>
    <mergeCell ref="C1:O1"/>
    <mergeCell ref="C3:O3"/>
    <mergeCell ref="R29:S29"/>
    <mergeCell ref="R30:S30"/>
    <mergeCell ref="C10:O10"/>
    <mergeCell ref="C21:O21"/>
    <mergeCell ref="C22:O22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90" fitToHeight="0" orientation="portrait" r:id="rId1"/>
  <headerFooter differentFirst="1">
    <oddFooter>&amp;L&amp;7 67 - Natzweiler - Camp du Struthof
Restauration de la baraque cuisine&amp;C&amp;7PRO/DCE&amp;R&amp;7DPGF LOT 3
page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29E6-58DC-4AD4-BDA3-9906E94CD842}">
  <sheetPr>
    <tabColor rgb="FF00B050"/>
    <outlinePr summaryBelow="0" summaryRight="0"/>
    <pageSetUpPr fitToPage="1"/>
  </sheetPr>
  <dimension ref="A1:W13"/>
  <sheetViews>
    <sheetView showGridLines="0" showZeros="0" view="pageBreakPreview" zoomScaleNormal="100" zoomScaleSheetLayoutView="100" workbookViewId="0">
      <selection activeCell="N32" sqref="N32"/>
    </sheetView>
  </sheetViews>
  <sheetFormatPr baseColWidth="10" defaultColWidth="11.5" defaultRowHeight="11" x14ac:dyDescent="0.2"/>
  <cols>
    <col min="1" max="1" width="3.6640625" style="1" customWidth="1"/>
    <col min="2" max="2" width="5" style="1" customWidth="1"/>
    <col min="3" max="3" width="1.6640625" style="1" customWidth="1"/>
    <col min="4" max="5" width="1.83203125" style="1" customWidth="1"/>
    <col min="6" max="6" width="8.5" style="1" customWidth="1"/>
    <col min="7" max="7" width="2.83203125" style="1" customWidth="1"/>
    <col min="8" max="8" width="7.5" style="1" customWidth="1"/>
    <col min="9" max="9" width="2.5" style="1" customWidth="1"/>
    <col min="10" max="10" width="7.5" style="1" customWidth="1"/>
    <col min="11" max="11" width="1.83203125" style="1" customWidth="1"/>
    <col min="12" max="12" width="7.5" style="1" customWidth="1"/>
    <col min="13" max="13" width="2.1640625" style="1" customWidth="1"/>
    <col min="14" max="14" width="8.1640625" style="1" customWidth="1"/>
    <col min="15" max="15" width="3.6640625" style="1" customWidth="1"/>
    <col min="16" max="16" width="6" style="1" customWidth="1"/>
    <col min="17" max="17" width="7.5" style="1" customWidth="1"/>
    <col min="18" max="18" width="10.1640625" style="3" customWidth="1"/>
    <col min="19" max="19" width="10.1640625" style="2" customWidth="1"/>
    <col min="20" max="20" width="6.6640625" style="1" customWidth="1"/>
    <col min="21" max="16384" width="11.5" style="1"/>
  </cols>
  <sheetData>
    <row r="1" spans="1:23" ht="28.5" customHeight="1" x14ac:dyDescent="0.2">
      <c r="A1" s="120" t="s">
        <v>186</v>
      </c>
      <c r="B1" s="120" t="s">
        <v>185</v>
      </c>
      <c r="C1" s="222" t="s">
        <v>184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120" t="s">
        <v>183</v>
      </c>
      <c r="Q1" s="120" t="s">
        <v>182</v>
      </c>
      <c r="R1" s="120" t="s">
        <v>181</v>
      </c>
      <c r="S1" s="119" t="s">
        <v>180</v>
      </c>
    </row>
    <row r="2" spans="1:23" ht="16.25" customHeight="1" x14ac:dyDescent="0.2">
      <c r="A2" s="118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6"/>
      <c r="Q2" s="116"/>
      <c r="R2" s="115"/>
      <c r="S2" s="114"/>
    </row>
    <row r="3" spans="1:23" ht="23.5" customHeight="1" x14ac:dyDescent="0.2">
      <c r="A3" s="40"/>
      <c r="B3" s="39"/>
      <c r="C3" s="232" t="s">
        <v>212</v>
      </c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4"/>
      <c r="P3" s="35"/>
      <c r="Q3" s="34"/>
      <c r="R3" s="41"/>
      <c r="S3" s="41"/>
      <c r="T3" s="113"/>
      <c r="U3" s="113"/>
    </row>
    <row r="4" spans="1:23" ht="15.75" customHeight="1" x14ac:dyDescent="0.2">
      <c r="A4" s="40" t="str">
        <f>IF(P4&lt;&gt;"",MAX(#REF!)+1,"")</f>
        <v/>
      </c>
      <c r="B4" s="39"/>
      <c r="C4" s="45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42"/>
      <c r="P4" s="35"/>
      <c r="Q4" s="34"/>
      <c r="R4" s="41"/>
      <c r="S4" s="41">
        <f>+R4*Q4</f>
        <v>0</v>
      </c>
    </row>
    <row r="5" spans="1:23" ht="16.25" customHeight="1" x14ac:dyDescent="0.2">
      <c r="A5" s="40" t="str">
        <f>IF(P5&lt;&gt;"",MAX(A$4:A4)+1,"")</f>
        <v/>
      </c>
      <c r="B5" s="39" t="s">
        <v>211</v>
      </c>
      <c r="C5" s="81" t="s">
        <v>210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5"/>
      <c r="Q5" s="34"/>
      <c r="R5" s="41"/>
      <c r="S5" s="41">
        <f>R5*Q5</f>
        <v>0</v>
      </c>
    </row>
    <row r="6" spans="1:23" ht="16.75" customHeight="1" x14ac:dyDescent="0.2">
      <c r="A6" s="40" t="str">
        <f>IF(P6&lt;&gt;"",MAX(A$4:A5)+1,"")</f>
        <v/>
      </c>
      <c r="B6" s="39"/>
      <c r="C6" s="235" t="s">
        <v>203</v>
      </c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7"/>
      <c r="P6" s="35"/>
      <c r="Q6" s="34"/>
      <c r="R6" s="41"/>
      <c r="S6" s="41">
        <f>R6*Q6</f>
        <v>0</v>
      </c>
    </row>
    <row r="7" spans="1:23" ht="15" customHeight="1" x14ac:dyDescent="0.2">
      <c r="A7" s="40">
        <f>IF(P7&lt;&gt;"",MAX(A$4:A6)+1,"")</f>
        <v>1</v>
      </c>
      <c r="B7" s="39"/>
      <c r="C7" s="123" t="s">
        <v>199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122"/>
      <c r="P7" s="35" t="s">
        <v>4</v>
      </c>
      <c r="Q7" s="157">
        <v>1</v>
      </c>
      <c r="R7" s="41"/>
      <c r="S7" s="41">
        <f>R7*Q7</f>
        <v>0</v>
      </c>
    </row>
    <row r="8" spans="1:23" ht="24.5" customHeight="1" x14ac:dyDescent="0.2">
      <c r="A8" s="40">
        <f>IF(P8&lt;&gt;"",MAX(A$4:A7)+1,"")</f>
        <v>2</v>
      </c>
      <c r="B8" s="39"/>
      <c r="C8" s="219" t="s">
        <v>209</v>
      </c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1"/>
      <c r="P8" s="35" t="s">
        <v>208</v>
      </c>
      <c r="Q8" s="41">
        <v>2000</v>
      </c>
      <c r="R8" s="41"/>
      <c r="S8" s="41">
        <f>R8*Q8</f>
        <v>0</v>
      </c>
    </row>
    <row r="9" spans="1:23" ht="13.5" customHeight="1" x14ac:dyDescent="0.2">
      <c r="A9" s="31" t="str">
        <f>IF(Q9&lt;&gt;"",MAX(A$3:A8)+1,"")</f>
        <v/>
      </c>
      <c r="B9" s="27"/>
      <c r="C9" s="30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7"/>
      <c r="Q9" s="26"/>
      <c r="R9" s="25"/>
      <c r="S9" s="25"/>
    </row>
    <row r="10" spans="1:23" ht="6" customHeight="1" x14ac:dyDescent="0.2">
      <c r="A10" s="9"/>
      <c r="B10" s="9"/>
      <c r="C10" s="24"/>
      <c r="D10" s="23"/>
      <c r="E10" s="23"/>
      <c r="F10" s="22"/>
      <c r="G10" s="20"/>
      <c r="H10" s="21"/>
      <c r="I10" s="20"/>
      <c r="J10" s="21"/>
      <c r="K10" s="20"/>
      <c r="L10" s="19"/>
      <c r="M10" s="18"/>
      <c r="N10" s="18"/>
      <c r="O10" s="17"/>
      <c r="P10" s="16"/>
      <c r="Q10" s="15"/>
      <c r="R10" s="10"/>
      <c r="S10" s="10"/>
    </row>
    <row r="11" spans="1:23" ht="19.25" customHeight="1" x14ac:dyDescent="0.2">
      <c r="A11" s="9"/>
      <c r="B11" s="9"/>
      <c r="C11" s="8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6"/>
      <c r="P11" s="14" t="s">
        <v>2</v>
      </c>
      <c r="Q11" s="13"/>
      <c r="R11" s="205">
        <f>SUM(S3:S9)</f>
        <v>0</v>
      </c>
      <c r="S11" s="206"/>
      <c r="W11" s="12"/>
    </row>
    <row r="12" spans="1:23" ht="19.25" customHeight="1" x14ac:dyDescent="0.2">
      <c r="A12" s="9"/>
      <c r="B12" s="9"/>
      <c r="C12" s="8"/>
      <c r="D12" s="8"/>
      <c r="E12" s="8"/>
      <c r="F12" s="7"/>
      <c r="G12" s="7"/>
      <c r="H12" s="7"/>
      <c r="I12" s="7"/>
      <c r="J12" s="7"/>
      <c r="K12" s="7"/>
      <c r="L12" s="7"/>
      <c r="M12" s="7"/>
      <c r="N12" s="7"/>
      <c r="O12" s="6"/>
      <c r="P12" s="11" t="s">
        <v>1</v>
      </c>
      <c r="Q12" s="7"/>
      <c r="R12" s="209">
        <f>+R11*0.2</f>
        <v>0</v>
      </c>
      <c r="S12" s="210"/>
    </row>
    <row r="13" spans="1:23" ht="19.25" customHeight="1" x14ac:dyDescent="0.2">
      <c r="A13" s="9"/>
      <c r="B13" s="9"/>
      <c r="C13" s="8"/>
      <c r="D13" s="8"/>
      <c r="E13" s="8"/>
      <c r="F13" s="7"/>
      <c r="G13" s="7"/>
      <c r="H13" s="7"/>
      <c r="I13" s="7"/>
      <c r="J13" s="7"/>
      <c r="K13" s="7"/>
      <c r="L13" s="7"/>
      <c r="M13" s="7"/>
      <c r="N13" s="7"/>
      <c r="O13" s="6"/>
      <c r="P13" s="5" t="s">
        <v>0</v>
      </c>
      <c r="Q13" s="4"/>
      <c r="R13" s="188">
        <f>+R11*1.2</f>
        <v>0</v>
      </c>
      <c r="S13" s="189"/>
    </row>
  </sheetData>
  <mergeCells count="7">
    <mergeCell ref="R11:S11"/>
    <mergeCell ref="R12:S12"/>
    <mergeCell ref="R13:S13"/>
    <mergeCell ref="C1:O1"/>
    <mergeCell ref="C3:O3"/>
    <mergeCell ref="C6:O6"/>
    <mergeCell ref="C8:O8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89" fitToHeight="0" orientation="portrait" r:id="rId1"/>
  <headerFooter differentFirst="1">
    <oddFooter>&amp;L&amp;7 67 - Natzweiler - Camp du Struthof
Restauration de la baraque cuisine&amp;C&amp;7PRO/DCE&amp;R&amp;7DPGF LOT 3
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Maç TF</vt:lpstr>
      <vt:lpstr>Maç TO1</vt:lpstr>
      <vt:lpstr>Maç TO2</vt:lpstr>
      <vt:lpstr>'Maç TF'!Impression_des_titres</vt:lpstr>
      <vt:lpstr>'Maç TO1'!Impression_des_titres</vt:lpstr>
      <vt:lpstr>'Maç TO2'!Impression_des_titres</vt:lpstr>
      <vt:lpstr>'Maç TF'!Zone_d_impression</vt:lpstr>
      <vt:lpstr>'Maç TO1'!Zone_d_impression</vt:lpstr>
      <vt:lpstr>'Maç TO2'!Zone_d_impression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François</dc:creator>
  <cp:lastModifiedBy>Microsoft Office User</cp:lastModifiedBy>
  <cp:lastPrinted>2025-05-02T10:02:52Z</cp:lastPrinted>
  <dcterms:created xsi:type="dcterms:W3CDTF">2025-01-21T14:42:12Z</dcterms:created>
  <dcterms:modified xsi:type="dcterms:W3CDTF">2025-06-24T06:52:11Z</dcterms:modified>
</cp:coreProperties>
</file>